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humpher\Dropbox\DOCUMENTS\Physics\MY ARTICLES\GAMMA\NEW VERSION\Supplementary Data\"/>
    </mc:Choice>
  </mc:AlternateContent>
  <xr:revisionPtr revIDLastSave="0" documentId="8_{9D0C44A4-D9C9-4EC2-B6A3-0394B79F1F48}" xr6:coauthVersionLast="47" xr6:coauthVersionMax="47" xr10:uidLastSave="{00000000-0000-0000-0000-000000000000}"/>
  <bookViews>
    <workbookView xWindow="30" yWindow="750" windowWidth="28770" windowHeight="15450" xr2:uid="{B185FAD9-0945-41AB-A5DD-C62643D5B5F6}"/>
  </bookViews>
  <sheets>
    <sheet name="GAMMA 1-2 TB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 l="1"/>
  <c r="K112" i="1"/>
  <c r="J112" i="1"/>
  <c r="K111" i="1"/>
  <c r="J111" i="1"/>
  <c r="K110" i="1"/>
  <c r="J110" i="1"/>
  <c r="K109" i="1"/>
  <c r="J109" i="1"/>
  <c r="K108" i="1"/>
  <c r="J108" i="1"/>
  <c r="M107" i="1"/>
  <c r="J107" i="1"/>
  <c r="M111" i="1" s="1"/>
  <c r="C100" i="1"/>
  <c r="F91" i="1"/>
  <c r="C91" i="1"/>
  <c r="E91" i="1" s="1"/>
  <c r="F82" i="1"/>
  <c r="E82" i="1"/>
  <c r="G82" i="1" s="1"/>
  <c r="D91" i="1" s="1"/>
  <c r="F79" i="1"/>
  <c r="E79" i="1"/>
  <c r="G79" i="1" s="1"/>
  <c r="F77" i="1"/>
  <c r="D69" i="1"/>
  <c r="D68" i="1"/>
  <c r="D66" i="1"/>
  <c r="D65" i="1"/>
  <c r="L63" i="1"/>
  <c r="K63" i="1"/>
  <c r="I63" i="1"/>
  <c r="H63" i="1"/>
  <c r="G63" i="1"/>
  <c r="F63" i="1"/>
  <c r="L62" i="1"/>
  <c r="K62" i="1"/>
  <c r="I62" i="1"/>
  <c r="H62" i="1"/>
  <c r="G62" i="1"/>
  <c r="F62" i="1"/>
  <c r="L61" i="1"/>
  <c r="K61" i="1"/>
  <c r="I61" i="1"/>
  <c r="H61" i="1"/>
  <c r="G61" i="1"/>
  <c r="F61" i="1"/>
  <c r="I52" i="1"/>
  <c r="C52" i="1"/>
  <c r="G52" i="1" s="1"/>
  <c r="D43" i="1"/>
  <c r="C43" i="1"/>
  <c r="K34" i="1"/>
  <c r="J34" i="1"/>
  <c r="I34" i="1"/>
  <c r="K33" i="1"/>
  <c r="J33" i="1"/>
  <c r="I33" i="1"/>
  <c r="K32" i="1"/>
  <c r="J32" i="1"/>
  <c r="I32" i="1"/>
  <c r="K31" i="1"/>
  <c r="J31" i="1"/>
  <c r="I31" i="1"/>
  <c r="F23" i="1"/>
  <c r="D23" i="1"/>
  <c r="C23" i="1"/>
  <c r="E22" i="1"/>
  <c r="F24" i="1" s="1"/>
  <c r="D22" i="1"/>
  <c r="C22" i="1"/>
  <c r="D9" i="1"/>
  <c r="M113" i="1" s="1"/>
  <c r="K8" i="1"/>
  <c r="E81" i="1" s="1"/>
  <c r="G81" i="1" s="1"/>
  <c r="I8" i="1"/>
  <c r="F81" i="1" s="1"/>
  <c r="K7" i="1"/>
  <c r="E80" i="1" s="1"/>
  <c r="I7" i="1"/>
  <c r="F80" i="1" s="1"/>
  <c r="I6" i="1"/>
  <c r="K5" i="1"/>
  <c r="E78" i="1" s="1"/>
  <c r="I5" i="1"/>
  <c r="F78" i="1" s="1"/>
  <c r="K4" i="1"/>
  <c r="E77" i="1" s="1"/>
  <c r="G77" i="1" s="1"/>
  <c r="I4" i="1"/>
  <c r="G78" i="1" l="1"/>
  <c r="G80" i="1"/>
  <c r="E52" i="1"/>
  <c r="L108" i="1"/>
  <c r="L110" i="1"/>
  <c r="L112" i="1"/>
  <c r="F52" i="1"/>
  <c r="M108" i="1"/>
  <c r="M110" i="1"/>
  <c r="M112" i="1"/>
  <c r="J113" i="1"/>
  <c r="K107" i="1"/>
  <c r="L109" i="1"/>
  <c r="L111" i="1"/>
  <c r="L113" i="1"/>
  <c r="M109" i="1"/>
  <c r="K52" i="1" l="1"/>
  <c r="J52" i="1"/>
</calcChain>
</file>

<file path=xl/sharedStrings.xml><?xml version="1.0" encoding="utf-8"?>
<sst xmlns="http://schemas.openxmlformats.org/spreadsheetml/2006/main" count="163" uniqueCount="98">
  <si>
    <t>CODATA values</t>
  </si>
  <si>
    <t>Massive Body</t>
  </si>
  <si>
    <t>Type</t>
  </si>
  <si>
    <t>Mass</t>
  </si>
  <si>
    <t>Radius</t>
  </si>
  <si>
    <r>
      <rPr>
        <i/>
        <sz val="12"/>
        <color theme="1" tint="0.14999847407452621"/>
        <rFont val="Calibri"/>
        <family val="2"/>
        <scheme val="minor"/>
      </rPr>
      <t>l</t>
    </r>
    <r>
      <rPr>
        <vertAlign val="subscript"/>
        <sz val="12"/>
        <color theme="1" tint="0.14999847407452621"/>
        <rFont val="Calibri"/>
        <family val="2"/>
        <scheme val="minor"/>
      </rPr>
      <t>P</t>
    </r>
  </si>
  <si>
    <r>
      <t xml:space="preserve"> M</t>
    </r>
    <r>
      <rPr>
        <sz val="11"/>
        <color theme="1" tint="0.34998626667073579"/>
        <rFont val="Calibri"/>
        <family val="2"/>
        <scheme val="minor"/>
      </rPr>
      <t>⊙</t>
    </r>
  </si>
  <si>
    <t>kg</t>
  </si>
  <si>
    <r>
      <t xml:space="preserve"> R</t>
    </r>
    <r>
      <rPr>
        <sz val="11"/>
        <color theme="1" tint="0.34998626667073579"/>
        <rFont val="Calibri"/>
        <family val="2"/>
        <scheme val="minor"/>
      </rPr>
      <t>⊙</t>
    </r>
  </si>
  <si>
    <t>m</t>
  </si>
  <si>
    <r>
      <rPr>
        <i/>
        <sz val="12"/>
        <color theme="1" tint="0.14999847407452621"/>
        <rFont val="Calibri"/>
        <family val="2"/>
        <scheme val="minor"/>
      </rPr>
      <t>m</t>
    </r>
    <r>
      <rPr>
        <vertAlign val="subscript"/>
        <sz val="12"/>
        <color theme="1" tint="0.14999847407452621"/>
        <rFont val="Calibri"/>
        <family val="2"/>
        <scheme val="minor"/>
      </rPr>
      <t>P</t>
    </r>
  </si>
  <si>
    <t>Sagittarius A*</t>
  </si>
  <si>
    <t>Supermassive BH</t>
  </si>
  <si>
    <t>https://arxiv.org/abs/1904.05721</t>
  </si>
  <si>
    <r>
      <rPr>
        <i/>
        <sz val="12"/>
        <color theme="1" tint="0.14999847407452621"/>
        <rFont val="Calibri"/>
        <family val="2"/>
        <scheme val="minor"/>
      </rPr>
      <t>t</t>
    </r>
    <r>
      <rPr>
        <vertAlign val="subscript"/>
        <sz val="12"/>
        <color theme="1" tint="0.14999847407452621"/>
        <rFont val="Calibri"/>
        <family val="2"/>
        <scheme val="minor"/>
      </rPr>
      <t>P</t>
    </r>
  </si>
  <si>
    <t>GRO J1655-40</t>
  </si>
  <si>
    <t>Stellar mass BH</t>
  </si>
  <si>
    <t>https://arxiv.org/abs/1309.3652</t>
  </si>
  <si>
    <t>c</t>
  </si>
  <si>
    <t>4U 1820−30</t>
  </si>
  <si>
    <t>Neutron Star</t>
  </si>
  <si>
    <t>https://iopscience.iop.org/article/10.1088/0004-637X/719/2/1807</t>
  </si>
  <si>
    <t>G</t>
  </si>
  <si>
    <t>Sirius B</t>
  </si>
  <si>
    <t>White dwarf</t>
  </si>
  <si>
    <t>https://iopscience.iop.org/article/10.1086/305489</t>
  </si>
  <si>
    <t>h</t>
  </si>
  <si>
    <t>Sun</t>
  </si>
  <si>
    <t>Star</t>
  </si>
  <si>
    <t>https://www.aanda.org/articles/aa/full_html/2018/08/aa32159-17/aa32159-17.html#:~:text=At%20607.1%20nm%2C%20the%20solar,value%20is%20%C2%B122%20km.</t>
  </si>
  <si>
    <t>ℏ</t>
  </si>
  <si>
    <t>Earth</t>
  </si>
  <si>
    <t>Planet</t>
  </si>
  <si>
    <t>https://iau-a3.gitlab.io/NSFA/NSFA_cbe.html#EarthRadius2009</t>
  </si>
  <si>
    <t>Neutron mass</t>
  </si>
  <si>
    <t>Solar mass</t>
  </si>
  <si>
    <t>Solar radius</t>
  </si>
  <si>
    <t>std gravitational parameter</t>
  </si>
  <si>
    <t>The gravitational constant is equivalent to natural units in its unit dimensions</t>
  </si>
  <si>
    <t>Gravitational constant</t>
  </si>
  <si>
    <t>Std. Uncertainty</t>
  </si>
  <si>
    <t>CODATA</t>
  </si>
  <si>
    <r>
      <t>m</t>
    </r>
    <r>
      <rPr>
        <i/>
        <vertAlign val="superscript"/>
        <sz val="11"/>
        <color theme="1" tint="0.34998626667073579"/>
        <rFont val="Calibri"/>
        <family val="2"/>
        <scheme val="minor"/>
      </rPr>
      <t>3</t>
    </r>
    <r>
      <rPr>
        <i/>
        <sz val="11"/>
        <color theme="1" tint="0.34998626667073579"/>
        <rFont val="Calibri"/>
        <family val="2"/>
        <scheme val="minor"/>
      </rPr>
      <t>/ kgs</t>
    </r>
    <r>
      <rPr>
        <i/>
        <vertAlign val="superscript"/>
        <sz val="11"/>
        <color theme="1" tint="0.34998626667073579"/>
        <rFont val="Calibri"/>
        <family val="2"/>
        <scheme val="minor"/>
      </rPr>
      <t>2</t>
    </r>
  </si>
  <si>
    <r>
      <rPr>
        <b/>
        <i/>
        <sz val="12"/>
        <color theme="1" tint="0.249977111117893"/>
        <rFont val="Calibri"/>
        <family val="2"/>
        <scheme val="minor"/>
      </rPr>
      <t>Table 1</t>
    </r>
    <r>
      <rPr>
        <i/>
        <sz val="12"/>
        <color theme="1" tint="0.249977111117893"/>
        <rFont val="Calibri"/>
        <family val="2"/>
        <scheme val="minor"/>
      </rPr>
      <t xml:space="preserve"> Stating the gravitational constant in natural units shows how the physical attributes of a system quantify gravitational phenomena in proportion to a Planck scale basis. Formula inputs are highlighted in red.</t>
    </r>
  </si>
  <si>
    <t>Physical property</t>
  </si>
  <si>
    <t>Symbol</t>
  </si>
  <si>
    <t>Std Formula</t>
  </si>
  <si>
    <t>Natural Unit Formula</t>
  </si>
  <si>
    <t>Simple Formula</t>
  </si>
  <si>
    <t>Escape velocity</t>
  </si>
  <si>
    <t>Gravitational acceleration</t>
  </si>
  <si>
    <t>Gravitational potential energy</t>
  </si>
  <si>
    <t>Gravitational force</t>
  </si>
  <si>
    <t>The speed of light is a one-to-one relationship between a natural unit of length and time</t>
  </si>
  <si>
    <t>Speed of Light</t>
  </si>
  <si>
    <t>m/s</t>
  </si>
  <si>
    <t>If the meter had been defined as twice its present value…</t>
  </si>
  <si>
    <t>…the universal constants would change…</t>
  </si>
  <si>
    <t>…but the formulas would stay the same</t>
  </si>
  <si>
    <t>Adjusted Planck Length</t>
  </si>
  <si>
    <t>Adjusted speed of light</t>
  </si>
  <si>
    <t>Adjusted gravitational constant</t>
  </si>
  <si>
    <t>Adjusted Planck constant</t>
  </si>
  <si>
    <t>Adjusted Earth radius</t>
  </si>
  <si>
    <t>Adjusted Earth Schwarzschild radius</t>
  </si>
  <si>
    <t>Adjusted Earth escape velocity</t>
  </si>
  <si>
    <t>m'</t>
  </si>
  <si>
    <t>m' / s</t>
  </si>
  <si>
    <r>
      <t>m'</t>
    </r>
    <r>
      <rPr>
        <i/>
        <vertAlign val="superscript"/>
        <sz val="11"/>
        <color theme="1" tint="0.34998626667073579"/>
        <rFont val="Calibri"/>
        <family val="2"/>
        <scheme val="minor"/>
      </rPr>
      <t>3</t>
    </r>
    <r>
      <rPr>
        <i/>
        <sz val="11"/>
        <color theme="1" tint="0.34998626667073579"/>
        <rFont val="Calibri"/>
        <family val="2"/>
        <scheme val="minor"/>
      </rPr>
      <t xml:space="preserve"> / kg s</t>
    </r>
    <r>
      <rPr>
        <i/>
        <vertAlign val="superscript"/>
        <sz val="11"/>
        <color theme="1" tint="0.34998626667073579"/>
        <rFont val="Calibri"/>
        <family val="2"/>
        <scheme val="minor"/>
      </rPr>
      <t>2</t>
    </r>
  </si>
  <si>
    <r>
      <t>m'</t>
    </r>
    <r>
      <rPr>
        <i/>
        <vertAlign val="superscript"/>
        <sz val="11"/>
        <color theme="1" tint="0.34998626667073579"/>
        <rFont val="Calibri"/>
        <family val="2"/>
        <scheme val="minor"/>
      </rPr>
      <t>2</t>
    </r>
    <r>
      <rPr>
        <i/>
        <sz val="11"/>
        <color theme="1" tint="0.34998626667073579"/>
        <rFont val="Calibri"/>
        <family val="2"/>
        <scheme val="minor"/>
      </rPr>
      <t xml:space="preserve"> kg / s</t>
    </r>
  </si>
  <si>
    <r>
      <rPr>
        <b/>
        <i/>
        <sz val="12"/>
        <color theme="1" tint="0.249977111117893"/>
        <rFont val="Calibri"/>
        <family val="2"/>
        <scheme val="minor"/>
      </rPr>
      <t>Table 2</t>
    </r>
    <r>
      <rPr>
        <i/>
        <sz val="12"/>
        <color theme="1" tint="0.249977111117893"/>
        <rFont val="Calibri"/>
        <family val="2"/>
        <scheme val="minor"/>
      </rPr>
      <t xml:space="preserve"> The inversely proportional relationship between Compton wavelength and rest mass gives a conserved constant of Planck length times mass. Compton wavelength and rest mass are equivalent proportions of the Planck scale allowing formulas to determine wavelength from mass and mass from wavelength.</t>
    </r>
  </si>
  <si>
    <t>Particle</t>
  </si>
  <si>
    <t>Compton wavelength</t>
  </si>
  <si>
    <t>Rest mass</t>
  </si>
  <si>
    <t>—</t>
  </si>
  <si>
    <t>e</t>
  </si>
  <si>
    <t>µ</t>
  </si>
  <si>
    <t>τ</t>
  </si>
  <si>
    <r>
      <t>ƛ</t>
    </r>
    <r>
      <rPr>
        <i/>
        <vertAlign val="subscript"/>
        <sz val="12"/>
        <color theme="1"/>
        <rFont val="Calibri"/>
        <family val="2"/>
        <scheme val="minor"/>
      </rPr>
      <t>C</t>
    </r>
    <r>
      <rPr>
        <i/>
        <sz val="12"/>
        <color theme="1"/>
        <rFont val="Calibri"/>
        <family val="2"/>
        <scheme val="minor"/>
      </rPr>
      <t xml:space="preserve"> m</t>
    </r>
    <r>
      <rPr>
        <i/>
        <vertAlign val="subscript"/>
        <sz val="12"/>
        <color theme="1"/>
        <rFont val="Calibri"/>
        <family val="2"/>
        <scheme val="minor"/>
      </rPr>
      <t>0</t>
    </r>
  </si>
  <si>
    <r>
      <t>l</t>
    </r>
    <r>
      <rPr>
        <i/>
        <vertAlign val="subscript"/>
        <sz val="12"/>
        <color theme="1"/>
        <rFont val="Calibri"/>
        <family val="2"/>
        <scheme val="minor"/>
      </rPr>
      <t>P</t>
    </r>
    <r>
      <rPr>
        <i/>
        <sz val="12"/>
        <color theme="1"/>
        <rFont val="Calibri"/>
        <family val="2"/>
        <scheme val="minor"/>
      </rPr>
      <t xml:space="preserve"> m</t>
    </r>
    <r>
      <rPr>
        <i/>
        <vertAlign val="subscript"/>
        <sz val="12"/>
        <color theme="1"/>
        <rFont val="Calibri"/>
        <family val="2"/>
        <scheme val="minor"/>
      </rPr>
      <t>P</t>
    </r>
  </si>
  <si>
    <r>
      <t>ƛ</t>
    </r>
    <r>
      <rPr>
        <i/>
        <vertAlign val="subscript"/>
        <sz val="12"/>
        <color theme="1"/>
        <rFont val="Calibri"/>
        <family val="2"/>
        <scheme val="minor"/>
      </rPr>
      <t>C</t>
    </r>
    <r>
      <rPr>
        <i/>
        <sz val="12"/>
        <color theme="1"/>
        <rFont val="Calibri"/>
        <family val="2"/>
        <scheme val="minor"/>
      </rPr>
      <t xml:space="preserve"> m</t>
    </r>
    <r>
      <rPr>
        <i/>
        <vertAlign val="subscript"/>
        <sz val="12"/>
        <color theme="1"/>
        <rFont val="Calibri"/>
        <family val="2"/>
        <scheme val="minor"/>
      </rPr>
      <t>0</t>
    </r>
    <r>
      <rPr>
        <i/>
        <sz val="12"/>
        <color theme="1"/>
        <rFont val="Calibri"/>
        <family val="2"/>
        <scheme val="minor"/>
      </rPr>
      <t xml:space="preserve"> c</t>
    </r>
  </si>
  <si>
    <r>
      <rPr>
        <b/>
        <i/>
        <sz val="12"/>
        <color theme="1" tint="0.249977111117893"/>
        <rFont val="Calibri"/>
        <family val="2"/>
        <scheme val="minor"/>
      </rPr>
      <t>Table 3</t>
    </r>
    <r>
      <rPr>
        <i/>
        <sz val="12"/>
        <color theme="1" tint="0.249977111117893"/>
        <rFont val="Calibri"/>
        <family val="2"/>
        <scheme val="minor"/>
      </rPr>
      <t xml:space="preserve"> The ratio between a massive body's radial density and the radial density limit in the last column quantifies its gravitational field. The table compares the relative radial densities of different types of massive bodies. The Schwarzschild radius is defined by a density of 0.50</t>
    </r>
  </si>
  <si>
    <t>dimensionless</t>
  </si>
  <si>
    <t xml:space="preserve">Multiplying the Earth's radius by its radial density ratio gives one-half of the Schwarzschild radius. </t>
  </si>
  <si>
    <t>Earth Radius</t>
  </si>
  <si>
    <t>Radial Density Ratio</t>
  </si>
  <si>
    <t>One-half Schwarzschild radius</t>
  </si>
  <si>
    <t>Gravitational potentials are quantified in relation to the ratio of Planck length to Planck mass, creating an important physical constant</t>
  </si>
  <si>
    <t>Radial density limit</t>
  </si>
  <si>
    <t>m / kg</t>
  </si>
  <si>
    <r>
      <rPr>
        <b/>
        <i/>
        <sz val="12"/>
        <color theme="1" tint="0.249977111117893"/>
        <rFont val="Calibri"/>
        <family val="2"/>
        <scheme val="minor"/>
      </rPr>
      <t>Table 4</t>
    </r>
    <r>
      <rPr>
        <i/>
        <sz val="12"/>
        <color theme="1" tint="0.249977111117893"/>
        <rFont val="Calibri"/>
        <family val="2"/>
        <scheme val="minor"/>
      </rPr>
      <t xml:space="preserve"> A summary of certain formulas for calculating classical gravitational potentials. Formulas are written in 1) the standard form using the gravitational constant, 2) natural units of length, mass, and time, 3) a radial index form using the ratio of a body's Schwarzschild radius to distance $r$, and 4) a simple form that abbreviates natural units with the speed of light. The formulas in each row are equivalent.</t>
    </r>
  </si>
  <si>
    <t>Standard Formula</t>
  </si>
  <si>
    <t>Natural units</t>
  </si>
  <si>
    <t>Radial Index</t>
  </si>
  <si>
    <t>Simple</t>
  </si>
  <si>
    <t>Schwarzschild Radius</t>
  </si>
  <si>
    <t>Gravitational binding energy</t>
  </si>
  <si>
    <t>Hawking radiation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</si>
</sst>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_(* \(#,##0.00\);_(* &quot;-&quot;??_);_(@_)"/>
    <numFmt numFmtId="164" formatCode="0.000\ 000\ \ E+00"/>
    <numFmt numFmtId="165" formatCode="0.000\ \ E+00"/>
    <numFmt numFmtId="166" formatCode="0.000\ E+00"/>
    <numFmt numFmtId="167" formatCode="0.000\ 000\ 00\ \ E+00"/>
    <numFmt numFmtId="168" formatCode="0.00000E+00"/>
    <numFmt numFmtId="169" formatCode="_(* #,##0.000000_);_(* \(#,##0.000000\);_(* &quot;-&quot;??_);_(@_)"/>
    <numFmt numFmtId="170" formatCode="0.000\ 000\ 000\ \ E+00"/>
    <numFmt numFmtId="171" formatCode="0.000\ 00\ E+00"/>
    <numFmt numFmtId="172" formatCode="0.000\ 000\ 00"/>
    <numFmt numFmtId="173" formatCode="_(* #,##0_);_(* \(#,##0\);_(* &quot;-&quot;??_);_(@_)"/>
    <numFmt numFmtId="174" formatCode="_(* #,##0.00000_);_(* \(#,##0.00000\);_(* &quot;-&quot;??_);_(@_)"/>
    <numFmt numFmtId="175" formatCode="#,##0.0"/>
    <numFmt numFmtId="176" formatCode="0.000\ 00"/>
    <numFmt numFmtId="177" formatCode="0.000\ 00\ \ E+00"/>
    <numFmt numFmtId="178" formatCode="0.000\ 000\ E+00"/>
    <numFmt numFmtId="179" formatCode="0.000\ 000"/>
    <numFmt numFmtId="180" formatCode="0.000000"/>
    <numFmt numFmtId="181" formatCode="0.00\ E+00"/>
    <numFmt numFmtId="182" formatCode="0.00\ \ E+00"/>
    <numFmt numFmtId="183" formatCode="0.000000E+00"/>
    <numFmt numFmtId="184" formatCode="0.000\ 000\ 0000\ \ E+00"/>
    <numFmt numFmtId="185" formatCode="#,##0.000\ 000"/>
    <numFmt numFmtId="186" formatCode="#,##0.000\ 000\ 000"/>
  </numFmts>
  <fonts count="4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i/>
      <sz val="10"/>
      <color theme="1"/>
      <name val="Calibri"/>
      <family val="2"/>
      <scheme val="minor"/>
    </font>
    <font>
      <b/>
      <i/>
      <sz val="10"/>
      <color theme="8" tint="-0.249977111117893"/>
      <name val="Calibri"/>
      <family val="2"/>
      <scheme val="minor"/>
    </font>
    <font>
      <b/>
      <sz val="11"/>
      <color theme="1" tint="0.249977111117893"/>
      <name val="Calibri"/>
      <family val="2"/>
      <scheme val="minor"/>
    </font>
    <font>
      <sz val="12"/>
      <color theme="1" tint="0.14999847407452621"/>
      <name val="Calibri"/>
      <family val="2"/>
      <scheme val="minor"/>
    </font>
    <font>
      <i/>
      <sz val="12"/>
      <color theme="1" tint="0.14999847407452621"/>
      <name val="Calibri"/>
      <family val="2"/>
      <scheme val="minor"/>
    </font>
    <font>
      <vertAlign val="subscript"/>
      <sz val="12"/>
      <color theme="1" tint="0.14999847407452621"/>
      <name val="Calibri"/>
      <family val="2"/>
      <scheme val="minor"/>
    </font>
    <font>
      <b/>
      <sz val="11"/>
      <color theme="8" tint="-0.249977111117893"/>
      <name val="Calibri"/>
      <family val="2"/>
      <scheme val="minor"/>
    </font>
    <font>
      <i/>
      <sz val="11"/>
      <color theme="1" tint="0.34998626667073579"/>
      <name val="Calibri"/>
      <family val="2"/>
      <scheme val="minor"/>
    </font>
    <font>
      <sz val="11"/>
      <color theme="1" tint="0.34998626667073579"/>
      <name val="Calibri"/>
      <family val="2"/>
      <scheme val="minor"/>
    </font>
    <font>
      <i/>
      <sz val="11"/>
      <color theme="1" tint="0.249977111117893"/>
      <name val="Calibri"/>
      <family val="2"/>
      <scheme val="minor"/>
    </font>
    <font>
      <b/>
      <sz val="11"/>
      <color theme="1" tint="0.34998626667073579"/>
      <name val="Calibri"/>
      <family val="2"/>
      <scheme val="minor"/>
    </font>
    <font>
      <sz val="12"/>
      <color theme="1"/>
      <name val="Calibri"/>
      <family val="2"/>
      <scheme val="minor"/>
    </font>
    <font>
      <i/>
      <sz val="11"/>
      <color theme="1"/>
      <name val="Calibri"/>
      <family val="2"/>
      <scheme val="minor"/>
    </font>
    <font>
      <sz val="11"/>
      <color theme="1" tint="0.249977111117893"/>
      <name val="Calibri"/>
      <family val="2"/>
      <scheme val="minor"/>
    </font>
    <font>
      <i/>
      <sz val="12"/>
      <color theme="1" tint="0.249977111117893"/>
      <name val="Calibri"/>
      <family val="2"/>
      <scheme val="minor"/>
    </font>
    <font>
      <b/>
      <sz val="12"/>
      <color theme="0"/>
      <name val="Calibri"/>
      <family val="2"/>
      <scheme val="minor"/>
    </font>
    <font>
      <b/>
      <sz val="16"/>
      <color theme="0"/>
      <name val="Calibri"/>
      <family val="2"/>
      <scheme val="minor"/>
    </font>
    <font>
      <b/>
      <i/>
      <sz val="11"/>
      <color theme="0"/>
      <name val="Calibri"/>
      <family val="2"/>
      <scheme val="minor"/>
    </font>
    <font>
      <b/>
      <i/>
      <sz val="11"/>
      <color theme="5" tint="-0.249977111117893"/>
      <name val="Calibri"/>
      <family val="2"/>
      <scheme val="minor"/>
    </font>
    <font>
      <b/>
      <sz val="12"/>
      <color theme="1" tint="0.249977111117893"/>
      <name val="Calibri"/>
      <family val="2"/>
      <scheme val="minor"/>
    </font>
    <font>
      <i/>
      <vertAlign val="superscript"/>
      <sz val="11"/>
      <color theme="1" tint="0.34998626667073579"/>
      <name val="Calibri"/>
      <family val="2"/>
      <scheme val="minor"/>
    </font>
    <font>
      <sz val="11"/>
      <color theme="5" tint="-0.249977111117893"/>
      <name val="Calibri"/>
      <family val="2"/>
      <scheme val="minor"/>
    </font>
    <font>
      <b/>
      <i/>
      <sz val="12"/>
      <color theme="1" tint="0.249977111117893"/>
      <name val="Calibri"/>
      <family val="2"/>
      <scheme val="minor"/>
    </font>
    <font>
      <b/>
      <sz val="11"/>
      <color theme="1" tint="0.14999847407452621"/>
      <name val="Calibri"/>
      <family val="2"/>
      <scheme val="minor"/>
    </font>
    <font>
      <b/>
      <i/>
      <sz val="12"/>
      <color rgb="FFC00000"/>
      <name val="Calibri"/>
      <family val="2"/>
      <scheme val="minor"/>
    </font>
    <font>
      <b/>
      <sz val="16"/>
      <color theme="1" tint="0.249977111117893"/>
      <name val="Calibri"/>
      <family val="2"/>
      <scheme val="minor"/>
    </font>
    <font>
      <sz val="12"/>
      <color theme="1" tint="0.249977111117893"/>
      <name val="Calibri"/>
      <family val="2"/>
      <scheme val="minor"/>
    </font>
    <font>
      <b/>
      <i/>
      <sz val="11"/>
      <color theme="1" tint="0.249977111117893"/>
      <name val="Calibri"/>
      <family val="2"/>
      <scheme val="minor"/>
    </font>
    <font>
      <b/>
      <i/>
      <sz val="11"/>
      <color theme="1"/>
      <name val="Calibri"/>
      <family val="2"/>
      <scheme val="minor"/>
    </font>
    <font>
      <b/>
      <i/>
      <sz val="12"/>
      <color theme="0"/>
      <name val="Calibri"/>
      <family val="2"/>
      <scheme val="minor"/>
    </font>
    <font>
      <b/>
      <sz val="14"/>
      <color theme="1"/>
      <name val="Arial Nova"/>
      <family val="2"/>
    </font>
    <font>
      <b/>
      <sz val="11"/>
      <color theme="5" tint="-0.249977111117893"/>
      <name val="Calibri"/>
      <family val="2"/>
      <scheme val="minor"/>
    </font>
    <font>
      <b/>
      <sz val="11"/>
      <color theme="9" tint="-0.249977111117893"/>
      <name val="Calibri"/>
      <family val="2"/>
      <scheme val="minor"/>
    </font>
    <font>
      <b/>
      <sz val="11"/>
      <color rgb="FFC00000"/>
      <name val="Calibri"/>
      <family val="2"/>
      <scheme val="minor"/>
    </font>
    <font>
      <i/>
      <sz val="12"/>
      <color theme="1"/>
      <name val="Calibri"/>
      <family val="2"/>
      <scheme val="minor"/>
    </font>
    <font>
      <i/>
      <vertAlign val="subscript"/>
      <sz val="12"/>
      <color theme="1"/>
      <name val="Calibri"/>
      <family val="2"/>
      <scheme val="minor"/>
    </font>
    <font>
      <b/>
      <sz val="14"/>
      <color theme="1" tint="0.249977111117893"/>
      <name val="Calibri"/>
      <family val="2"/>
    </font>
    <font>
      <i/>
      <sz val="11"/>
      <color theme="1" tint="0.14999847407452621"/>
      <name val="Calibri"/>
      <family val="2"/>
      <scheme val="minor"/>
    </font>
    <font>
      <sz val="11"/>
      <color theme="1" tint="0.1499984740745262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1" tint="0.34998626667073579"/>
        <bgColor indexed="64"/>
      </patternFill>
    </fill>
  </fills>
  <borders count="4">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21">
    <xf numFmtId="0" fontId="0" fillId="0" borderId="0" xfId="0"/>
    <xf numFmtId="0" fontId="5" fillId="2" borderId="1" xfId="0" applyFont="1" applyFill="1" applyBorder="1" applyAlignment="1">
      <alignment horizontal="center"/>
    </xf>
    <xf numFmtId="0" fontId="6" fillId="2" borderId="1" xfId="0" applyFont="1" applyFill="1" applyBorder="1" applyAlignment="1">
      <alignment horizontal="center" vertical="center"/>
    </xf>
    <xf numFmtId="0" fontId="7" fillId="2" borderId="0" xfId="0" applyFont="1" applyFill="1" applyAlignment="1">
      <alignment horizontal="center" vertical="center"/>
    </xf>
    <xf numFmtId="0" fontId="8" fillId="0" borderId="0" xfId="0" applyFont="1" applyAlignment="1">
      <alignment horizontal="center" vertical="center"/>
    </xf>
    <xf numFmtId="164" fontId="11" fillId="0" borderId="0" xfId="0" applyNumberFormat="1" applyFont="1" applyAlignment="1">
      <alignment horizontal="center" vertical="center"/>
    </xf>
    <xf numFmtId="0" fontId="12" fillId="3" borderId="1" xfId="0" applyFont="1" applyFill="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165" fontId="15" fillId="0" borderId="0" xfId="0" applyNumberFormat="1" applyFont="1" applyAlignment="1">
      <alignment horizontal="center" vertical="center"/>
    </xf>
    <xf numFmtId="166" fontId="7" fillId="0" borderId="0" xfId="0" applyNumberFormat="1" applyFont="1" applyAlignment="1">
      <alignment horizontal="center" vertical="center"/>
    </xf>
    <xf numFmtId="0" fontId="4" fillId="0" borderId="0" xfId="2"/>
    <xf numFmtId="0" fontId="7" fillId="0" borderId="0" xfId="0" applyFont="1" applyAlignment="1">
      <alignment horizontal="center" vertical="center"/>
    </xf>
    <xf numFmtId="3" fontId="15" fillId="0" borderId="0" xfId="0" applyNumberFormat="1" applyFont="1" applyAlignment="1">
      <alignment horizontal="center" vertical="center"/>
    </xf>
    <xf numFmtId="0" fontId="9" fillId="0" borderId="0" xfId="0" applyFont="1" applyAlignment="1">
      <alignment horizontal="center" vertical="center"/>
    </xf>
    <xf numFmtId="3" fontId="11" fillId="0" borderId="0" xfId="0" applyNumberFormat="1" applyFont="1" applyAlignment="1">
      <alignment horizontal="center" vertical="center"/>
    </xf>
    <xf numFmtId="167" fontId="11" fillId="0" borderId="0" xfId="0" applyNumberFormat="1" applyFont="1" applyAlignment="1">
      <alignment horizontal="center" vertical="center"/>
    </xf>
    <xf numFmtId="0" fontId="16" fillId="0" borderId="0" xfId="0" applyFont="1" applyAlignment="1">
      <alignment horizontal="center" vertical="center"/>
    </xf>
    <xf numFmtId="0" fontId="14" fillId="0" borderId="2" xfId="0" applyFont="1" applyBorder="1" applyAlignment="1">
      <alignment horizontal="center" vertical="center"/>
    </xf>
    <xf numFmtId="0" fontId="12" fillId="0" borderId="2" xfId="0" applyFont="1" applyBorder="1" applyAlignment="1">
      <alignment horizontal="center" vertical="center"/>
    </xf>
    <xf numFmtId="0" fontId="0" fillId="0" borderId="2" xfId="0" applyBorder="1"/>
    <xf numFmtId="165" fontId="15" fillId="0" borderId="2" xfId="0" applyNumberFormat="1" applyFont="1" applyBorder="1" applyAlignment="1">
      <alignment horizontal="center" vertical="center"/>
    </xf>
    <xf numFmtId="3" fontId="15" fillId="0" borderId="2" xfId="0" applyNumberFormat="1" applyFont="1" applyBorder="1" applyAlignment="1">
      <alignment horizontal="center" vertical="center"/>
    </xf>
    <xf numFmtId="168" fontId="14" fillId="0" borderId="0" xfId="0" applyNumberFormat="1" applyFont="1" applyAlignment="1">
      <alignment horizontal="center" vertical="center"/>
    </xf>
    <xf numFmtId="0" fontId="17" fillId="0" borderId="0" xfId="0" applyFont="1" applyAlignment="1">
      <alignment horizontal="center" vertical="center"/>
    </xf>
    <xf numFmtId="169" fontId="18" fillId="0" borderId="0" xfId="1" applyNumberFormat="1" applyFont="1" applyFill="1" applyBorder="1"/>
    <xf numFmtId="166" fontId="3" fillId="0" borderId="0" xfId="0" applyNumberFormat="1" applyFont="1" applyAlignment="1">
      <alignment horizontal="center" vertical="center"/>
    </xf>
    <xf numFmtId="164" fontId="15" fillId="0" borderId="0" xfId="0" applyNumberFormat="1" applyFont="1" applyAlignment="1">
      <alignment horizontal="center" vertical="center"/>
    </xf>
    <xf numFmtId="168" fontId="14" fillId="0" borderId="2" xfId="0" applyNumberFormat="1" applyFont="1" applyBorder="1" applyAlignment="1">
      <alignment horizontal="center" vertical="center"/>
    </xf>
    <xf numFmtId="170" fontId="15" fillId="0" borderId="2" xfId="0" applyNumberFormat="1" applyFont="1" applyBorder="1" applyAlignment="1">
      <alignment horizontal="center"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4" borderId="0" xfId="0" applyFont="1" applyFill="1" applyAlignment="1">
      <alignment horizontal="right" vertical="center" wrapText="1" indent="1"/>
    </xf>
    <xf numFmtId="0" fontId="20" fillId="4" borderId="0" xfId="0" applyFont="1" applyFill="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17" fillId="0" borderId="2" xfId="0" applyFont="1" applyBorder="1" applyAlignment="1">
      <alignment horizontal="center" vertical="center"/>
    </xf>
    <xf numFmtId="171" fontId="7" fillId="0" borderId="3" xfId="0" applyNumberFormat="1" applyFont="1" applyBorder="1" applyAlignment="1">
      <alignment horizontal="center" vertical="center"/>
    </xf>
    <xf numFmtId="172" fontId="12" fillId="0" borderId="0" xfId="0" applyNumberFormat="1" applyFont="1" applyAlignment="1">
      <alignment horizontal="center" vertical="center"/>
    </xf>
    <xf numFmtId="171" fontId="12" fillId="0" borderId="0" xfId="0" applyNumberFormat="1" applyFont="1" applyAlignment="1">
      <alignment horizontal="center" vertical="center"/>
    </xf>
    <xf numFmtId="173" fontId="0" fillId="0" borderId="0" xfId="1" applyNumberFormat="1" applyFont="1"/>
    <xf numFmtId="169" fontId="18" fillId="0" borderId="0" xfId="1" applyNumberFormat="1" applyFont="1" applyFill="1" applyBorder="1" applyAlignment="1">
      <alignment horizontal="right"/>
    </xf>
    <xf numFmtId="174" fontId="26" fillId="0" borderId="0" xfId="1" applyNumberFormat="1" applyFont="1"/>
    <xf numFmtId="3" fontId="26" fillId="0" borderId="0" xfId="0" applyNumberFormat="1" applyFont="1"/>
    <xf numFmtId="166" fontId="26" fillId="0" borderId="0" xfId="0" applyNumberFormat="1" applyFont="1"/>
    <xf numFmtId="2" fontId="26" fillId="0" borderId="0" xfId="0" applyNumberFormat="1" applyFont="1"/>
    <xf numFmtId="0" fontId="22" fillId="0" borderId="0" xfId="0" applyFont="1" applyAlignment="1">
      <alignment horizontal="center" vertical="center"/>
    </xf>
    <xf numFmtId="0" fontId="22" fillId="4" borderId="0" xfId="0" applyFont="1" applyFill="1" applyAlignment="1">
      <alignment horizontal="center" vertical="center"/>
    </xf>
    <xf numFmtId="0" fontId="20" fillId="5" borderId="0" xfId="0" applyFont="1" applyFill="1" applyAlignment="1">
      <alignment horizontal="center" vertical="center" wrapText="1"/>
    </xf>
    <xf numFmtId="0" fontId="28" fillId="0" borderId="0" xfId="0" applyFont="1" applyAlignment="1">
      <alignment horizontal="right" vertical="center" indent="1"/>
    </xf>
    <xf numFmtId="174" fontId="12" fillId="0" borderId="0" xfId="1" applyNumberFormat="1" applyFont="1" applyAlignment="1">
      <alignment horizontal="center" vertical="center"/>
    </xf>
    <xf numFmtId="175" fontId="7" fillId="0" borderId="0" xfId="0" applyNumberFormat="1" applyFont="1" applyAlignment="1">
      <alignment horizontal="center" vertical="center"/>
    </xf>
    <xf numFmtId="166" fontId="26" fillId="0" borderId="0" xfId="0" applyNumberFormat="1" applyFont="1" applyAlignment="1">
      <alignment horizontal="center" vertical="center"/>
    </xf>
    <xf numFmtId="176" fontId="7" fillId="0" borderId="0" xfId="0" applyNumberFormat="1" applyFont="1" applyAlignment="1">
      <alignment horizontal="center" vertical="center"/>
    </xf>
    <xf numFmtId="177" fontId="7" fillId="0" borderId="0" xfId="0" applyNumberFormat="1" applyFont="1" applyAlignment="1">
      <alignment horizontal="center" vertical="center"/>
    </xf>
    <xf numFmtId="0" fontId="28" fillId="0" borderId="2" xfId="0" applyFont="1" applyBorder="1" applyAlignment="1">
      <alignment horizontal="right" vertical="center" indent="1"/>
    </xf>
    <xf numFmtId="166" fontId="26" fillId="0" borderId="2" xfId="0" applyNumberFormat="1" applyFont="1" applyBorder="1" applyAlignment="1">
      <alignment horizontal="center" vertical="center"/>
    </xf>
    <xf numFmtId="177"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178" fontId="7" fillId="0" borderId="3" xfId="0" applyNumberFormat="1" applyFont="1" applyBorder="1" applyAlignment="1">
      <alignment horizontal="center" vertical="center"/>
    </xf>
    <xf numFmtId="0" fontId="29" fillId="0" borderId="0" xfId="0" applyFont="1" applyAlignment="1">
      <alignment horizontal="left" vertical="center"/>
    </xf>
    <xf numFmtId="0" fontId="30" fillId="0" borderId="0" xfId="0" applyFont="1" applyAlignment="1">
      <alignment horizontal="right" vertical="center" wrapText="1" indent="1"/>
    </xf>
    <xf numFmtId="0" fontId="24" fillId="0" borderId="0" xfId="0" applyFont="1" applyAlignment="1">
      <alignment horizontal="center" vertical="center" wrapText="1"/>
    </xf>
    <xf numFmtId="0" fontId="31" fillId="0" borderId="0" xfId="0" applyFont="1" applyAlignment="1">
      <alignment horizontal="center" vertical="center"/>
    </xf>
    <xf numFmtId="164" fontId="32" fillId="0" borderId="3" xfId="0" applyNumberFormat="1" applyFont="1" applyBorder="1" applyAlignment="1">
      <alignment horizontal="center" vertical="center"/>
    </xf>
    <xf numFmtId="0" fontId="33" fillId="0" borderId="0" xfId="0" applyFont="1" applyAlignment="1">
      <alignment horizontal="center" vertical="center"/>
    </xf>
    <xf numFmtId="3" fontId="32" fillId="0" borderId="3" xfId="0" applyNumberFormat="1" applyFont="1" applyBorder="1" applyAlignment="1">
      <alignment horizontal="center" vertical="center"/>
    </xf>
    <xf numFmtId="177" fontId="7" fillId="0" borderId="3" xfId="0" applyNumberFormat="1" applyFont="1" applyBorder="1" applyAlignment="1">
      <alignment horizontal="center" vertical="center"/>
    </xf>
    <xf numFmtId="179" fontId="32" fillId="0" borderId="3" xfId="0" applyNumberFormat="1" applyFont="1" applyBorder="1" applyAlignment="1">
      <alignment horizontal="center" vertical="center"/>
    </xf>
    <xf numFmtId="3" fontId="17" fillId="0" borderId="0" xfId="0" applyNumberFormat="1" applyFont="1" applyAlignment="1">
      <alignment horizontal="center" vertical="center"/>
    </xf>
    <xf numFmtId="180" fontId="17" fillId="0" borderId="0" xfId="0" applyNumberFormat="1" applyFont="1" applyAlignment="1">
      <alignment horizontal="center" vertical="center"/>
    </xf>
    <xf numFmtId="181" fontId="17" fillId="0" borderId="0" xfId="0" applyNumberFormat="1" applyFont="1" applyAlignment="1">
      <alignment horizontal="center" vertical="center"/>
    </xf>
    <xf numFmtId="164" fontId="17" fillId="0" borderId="0" xfId="0" applyNumberFormat="1" applyFont="1" applyAlignment="1">
      <alignment horizontal="center" vertical="center"/>
    </xf>
    <xf numFmtId="0" fontId="20" fillId="4" borderId="0" xfId="0" applyFont="1" applyFill="1" applyAlignment="1">
      <alignment horizontal="center" vertical="center"/>
    </xf>
    <xf numFmtId="0" fontId="34" fillId="4" borderId="0" xfId="0" applyFont="1" applyFill="1" applyAlignment="1">
      <alignment horizontal="center" vertical="center"/>
    </xf>
    <xf numFmtId="0" fontId="20" fillId="5" borderId="0" xfId="0" applyFont="1" applyFill="1" applyAlignment="1">
      <alignment horizontal="center" vertical="center"/>
    </xf>
    <xf numFmtId="0" fontId="2" fillId="5" borderId="0" xfId="0" applyFont="1" applyFill="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177" fontId="15" fillId="0" borderId="0" xfId="0" applyNumberFormat="1" applyFont="1" applyAlignment="1">
      <alignment horizontal="center" vertical="center"/>
    </xf>
    <xf numFmtId="177" fontId="36" fillId="0" borderId="0" xfId="0" applyNumberFormat="1" applyFont="1" applyAlignment="1">
      <alignment horizontal="center" vertical="center"/>
    </xf>
    <xf numFmtId="177" fontId="37" fillId="0" borderId="0" xfId="0" applyNumberFormat="1" applyFont="1" applyAlignment="1">
      <alignment horizontal="center" vertical="center"/>
    </xf>
    <xf numFmtId="0" fontId="35" fillId="0" borderId="2" xfId="0" applyFont="1" applyBorder="1" applyAlignment="1">
      <alignment horizontal="center" vertical="center"/>
    </xf>
    <xf numFmtId="177" fontId="15" fillId="0" borderId="2" xfId="0" applyNumberFormat="1" applyFont="1" applyBorder="1" applyAlignment="1">
      <alignment horizontal="center" vertical="center"/>
    </xf>
    <xf numFmtId="177" fontId="36" fillId="0" borderId="2" xfId="0" applyNumberFormat="1" applyFont="1" applyBorder="1" applyAlignment="1">
      <alignment horizontal="center" vertical="center"/>
    </xf>
    <xf numFmtId="177" fontId="37" fillId="0" borderId="2" xfId="0" applyNumberFormat="1" applyFont="1" applyBorder="1" applyAlignment="1">
      <alignment horizontal="center" vertical="center"/>
    </xf>
    <xf numFmtId="11" fontId="18" fillId="0" borderId="0" xfId="0" applyNumberFormat="1" applyFont="1"/>
    <xf numFmtId="182" fontId="38" fillId="0" borderId="0" xfId="0" applyNumberFormat="1" applyFont="1" applyAlignment="1">
      <alignment horizontal="center" vertical="center"/>
    </xf>
    <xf numFmtId="183" fontId="18" fillId="0" borderId="0" xfId="0" applyNumberFormat="1" applyFont="1"/>
    <xf numFmtId="0" fontId="39" fillId="0" borderId="0" xfId="0" applyFont="1" applyAlignment="1">
      <alignment horizontal="center" vertical="center"/>
    </xf>
    <xf numFmtId="184" fontId="15" fillId="0" borderId="0" xfId="0" applyNumberFormat="1" applyFont="1" applyAlignment="1">
      <alignment horizontal="center" vertical="center"/>
    </xf>
    <xf numFmtId="183" fontId="31" fillId="0" borderId="0" xfId="0" applyNumberFormat="1" applyFont="1" applyAlignment="1">
      <alignment horizontal="center" vertical="center"/>
    </xf>
    <xf numFmtId="0" fontId="32" fillId="0" borderId="0" xfId="0" applyFont="1" applyAlignment="1">
      <alignment horizontal="center" vertical="center"/>
    </xf>
    <xf numFmtId="0" fontId="22" fillId="4" borderId="0" xfId="0" applyFont="1" applyFill="1" applyAlignment="1">
      <alignment horizontal="center" vertical="center" wrapText="1"/>
    </xf>
    <xf numFmtId="0" fontId="41" fillId="0" borderId="0" xfId="0" applyFont="1" applyAlignment="1">
      <alignment horizontal="center" vertical="center" wrapText="1"/>
    </xf>
    <xf numFmtId="0" fontId="18" fillId="0" borderId="0" xfId="0" applyFont="1"/>
    <xf numFmtId="164" fontId="7" fillId="0" borderId="0" xfId="0" applyNumberFormat="1" applyFont="1" applyAlignment="1">
      <alignment horizontal="center" vertical="center"/>
    </xf>
    <xf numFmtId="169" fontId="18" fillId="0" borderId="2" xfId="1" applyNumberFormat="1" applyFont="1" applyFill="1" applyBorder="1" applyAlignment="1">
      <alignment horizontal="right"/>
    </xf>
    <xf numFmtId="174" fontId="12" fillId="0" borderId="2" xfId="1" applyNumberFormat="1" applyFont="1" applyBorder="1" applyAlignment="1">
      <alignment horizontal="center" vertical="center"/>
    </xf>
    <xf numFmtId="0" fontId="7" fillId="0" borderId="0" xfId="0" applyFont="1" applyAlignment="1">
      <alignment horizontal="right" vertical="center" indent="1"/>
    </xf>
    <xf numFmtId="182" fontId="15" fillId="0" borderId="0" xfId="0" applyNumberFormat="1" applyFont="1" applyAlignment="1">
      <alignment horizontal="center" vertical="center"/>
    </xf>
    <xf numFmtId="2" fontId="7" fillId="0" borderId="0" xfId="0" applyNumberFormat="1" applyFont="1" applyAlignment="1">
      <alignment horizontal="center" vertical="center"/>
    </xf>
    <xf numFmtId="181" fontId="26" fillId="0" borderId="0" xfId="0" applyNumberFormat="1" applyFont="1" applyAlignment="1">
      <alignment horizontal="center" vertical="center"/>
    </xf>
    <xf numFmtId="166" fontId="0" fillId="0" borderId="0" xfId="0" applyNumberFormat="1"/>
    <xf numFmtId="0" fontId="7" fillId="0" borderId="2" xfId="0" applyFont="1" applyBorder="1" applyAlignment="1">
      <alignment horizontal="right" vertical="center" indent="1"/>
    </xf>
    <xf numFmtId="182" fontId="15" fillId="0" borderId="2" xfId="0" applyNumberFormat="1" applyFont="1" applyBorder="1" applyAlignment="1">
      <alignment horizontal="center" vertical="center"/>
    </xf>
    <xf numFmtId="181" fontId="7" fillId="0" borderId="3" xfId="0" applyNumberFormat="1" applyFont="1" applyBorder="1" applyAlignment="1">
      <alignment horizontal="center" vertical="center"/>
    </xf>
    <xf numFmtId="185" fontId="32" fillId="0" borderId="3" xfId="0" applyNumberFormat="1" applyFont="1" applyBorder="1" applyAlignment="1">
      <alignment horizontal="center" vertical="center"/>
    </xf>
    <xf numFmtId="186" fontId="32" fillId="0" borderId="3" xfId="0" applyNumberFormat="1" applyFont="1" applyBorder="1" applyAlignment="1">
      <alignment horizontal="center" vertical="center"/>
    </xf>
    <xf numFmtId="169" fontId="12" fillId="0" borderId="2" xfId="1" applyNumberFormat="1" applyFont="1" applyFill="1" applyBorder="1" applyAlignment="1">
      <alignment horizontal="center" vertical="center"/>
    </xf>
    <xf numFmtId="164" fontId="42" fillId="0" borderId="0" xfId="0" applyNumberFormat="1" applyFont="1" applyAlignment="1">
      <alignment horizontal="center"/>
    </xf>
    <xf numFmtId="164" fontId="13" fillId="0" borderId="0" xfId="0" applyNumberFormat="1" applyFont="1" applyAlignment="1">
      <alignment horizontal="center"/>
    </xf>
    <xf numFmtId="0" fontId="43" fillId="0" borderId="0" xfId="0" applyFont="1" applyAlignment="1">
      <alignment horizontal="center" vertical="center"/>
    </xf>
    <xf numFmtId="179" fontId="32" fillId="0" borderId="0" xfId="0" applyNumberFormat="1" applyFont="1" applyAlignment="1">
      <alignment horizontal="center" vertical="center"/>
    </xf>
    <xf numFmtId="2" fontId="37" fillId="0" borderId="0" xfId="0" applyNumberFormat="1" applyFont="1" applyAlignment="1">
      <alignment horizontal="center" vertical="center"/>
    </xf>
    <xf numFmtId="2" fontId="26" fillId="0" borderId="2" xfId="0" applyNumberFormat="1" applyFont="1" applyBorder="1"/>
    <xf numFmtId="166" fontId="26" fillId="0" borderId="2" xfId="0" applyNumberFormat="1" applyFont="1" applyBorder="1"/>
    <xf numFmtId="164" fontId="0" fillId="0" borderId="0" xfId="0" applyNumberFormat="1"/>
    <xf numFmtId="3" fontId="26" fillId="0" borderId="0" xfId="0" applyNumberFormat="1" applyFont="1" applyAlignment="1">
      <alignment horizontal="center" vertical="center"/>
    </xf>
    <xf numFmtId="165" fontId="0" fillId="0" borderId="0" xfId="0" applyNumberFormat="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604039</xdr:colOff>
      <xdr:row>74</xdr:row>
      <xdr:rowOff>72592</xdr:rowOff>
    </xdr:from>
    <xdr:ext cx="590021" cy="607219"/>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B1963D40-36F2-4F98-ACE0-92F5477E23B3}"/>
                </a:ext>
              </a:extLst>
            </xdr:cNvPr>
            <xdr:cNvSpPr txBox="1"/>
          </xdr:nvSpPr>
          <xdr:spPr>
            <a:xfrm>
              <a:off x="6623839" y="23904142"/>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bg1"/>
                            </a:solidFill>
                            <a:latin typeface="Cambria Math" panose="02040503050406030204" pitchFamily="18" charset="0"/>
                            <a:ea typeface="Cambria Math" panose="02040503050406030204" pitchFamily="18" charset="0"/>
                          </a:rPr>
                        </m:ctrlPr>
                      </m:fPr>
                      <m:num>
                        <m:r>
                          <a:rPr lang="en-US" sz="1400" b="0" i="1">
                            <a:solidFill>
                              <a:schemeClr val="bg1"/>
                            </a:solidFill>
                            <a:latin typeface="Cambria Math" panose="02040503050406030204" pitchFamily="18" charset="0"/>
                            <a:ea typeface="Cambria Math" panose="02040503050406030204" pitchFamily="18" charset="0"/>
                          </a:rPr>
                          <m:t>𝑀</m:t>
                        </m:r>
                      </m:num>
                      <m:den>
                        <m:r>
                          <a:rPr kumimoji="0" lang="en-US" sz="1400" b="0" i="1" u="none" strike="noStrike" kern="1200" cap="none" spc="0" normalizeH="0" baseline="0" noProof="0">
                            <a:ln>
                              <a:noFill/>
                            </a:ln>
                            <a:solidFill>
                              <a:schemeClr val="bg1"/>
                            </a:solidFill>
                            <a:effectLst/>
                            <a:uLnTx/>
                            <a:uFillTx/>
                            <a:latin typeface="Cambria Math" panose="02040503050406030204" pitchFamily="18" charset="0"/>
                            <a:ea typeface="Cambria Math" panose="02040503050406030204" pitchFamily="18" charset="0"/>
                            <a:cs typeface="+mn-cs"/>
                          </a:rPr>
                          <m:t>𝑚</m:t>
                        </m:r>
                        <m:r>
                          <m:rPr>
                            <m:nor/>
                          </m:rPr>
                          <a:rPr kumimoji="0" lang="en-US" sz="1400" b="0" i="0" u="none" strike="noStrike" kern="0" cap="none" spc="0" normalizeH="0" baseline="-25000" noProof="0">
                            <a:ln>
                              <a:noFill/>
                            </a:ln>
                            <a:solidFill>
                              <a:schemeClr val="bg1"/>
                            </a:solidFill>
                            <a:effectLst/>
                            <a:uLnTx/>
                            <a:uFillTx/>
                            <a:latin typeface="Cambria Math" panose="02040503050406030204" pitchFamily="18" charset="0"/>
                            <a:ea typeface="Cambria Math" panose="02040503050406030204" pitchFamily="18" charset="0"/>
                            <a:cs typeface="+mn-cs"/>
                          </a:rPr>
                          <m:t>P</m:t>
                        </m:r>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2" name="TextBox 1">
              <a:extLst>
                <a:ext uri="{FF2B5EF4-FFF2-40B4-BE49-F238E27FC236}">
                  <a16:creationId xmlns:a16="http://schemas.microsoft.com/office/drawing/2014/main" id="{B1963D40-36F2-4F98-ACE0-92F5477E23B3}"/>
                </a:ext>
              </a:extLst>
            </xdr:cNvPr>
            <xdr:cNvSpPr txBox="1"/>
          </xdr:nvSpPr>
          <xdr:spPr>
            <a:xfrm>
              <a:off x="6623839" y="23904142"/>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latin typeface="Cambria Math" panose="02040503050406030204" pitchFamily="18" charset="0"/>
                  <a:ea typeface="Cambria Math" panose="02040503050406030204" pitchFamily="18" charset="0"/>
                </a:rPr>
                <a:t>𝑀/</a:t>
              </a:r>
              <a:r>
                <a:rPr kumimoji="0" lang="en-US" sz="1400" b="0" i="0" u="none" strike="noStrike" kern="1200" cap="none" spc="0" normalizeH="0" baseline="0" noProof="0">
                  <a:ln>
                    <a:noFill/>
                  </a:ln>
                  <a:solidFill>
                    <a:schemeClr val="bg1"/>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bg1"/>
                  </a:solidFill>
                  <a:effectLst/>
                  <a:uLnTx/>
                  <a:uFillTx/>
                  <a:latin typeface="Cambria Math" panose="02040503050406030204" pitchFamily="18" charset="0"/>
                  <a:ea typeface="Cambria Math" panose="02040503050406030204" pitchFamily="18" charset="0"/>
                  <a:cs typeface="+mn-cs"/>
                </a:rPr>
                <a:t>"P"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655902</xdr:colOff>
      <xdr:row>74</xdr:row>
      <xdr:rowOff>102357</xdr:rowOff>
    </xdr:from>
    <xdr:ext cx="501384" cy="547688"/>
    <mc:AlternateContent xmlns:mc="http://schemas.openxmlformats.org/markup-compatibility/2006">
      <mc:Choice xmlns:a14="http://schemas.microsoft.com/office/drawing/2010/main" Requires="a14">
        <xdr:sp macro="" textlink="">
          <xdr:nvSpPr>
            <xdr:cNvPr id="3" name="TextBox 2">
              <a:extLst>
                <a:ext uri="{FF2B5EF4-FFF2-40B4-BE49-F238E27FC236}">
                  <a16:creationId xmlns:a16="http://schemas.microsoft.com/office/drawing/2014/main" id="{40A9A7D3-E654-42A7-A370-6B84D0AE0868}"/>
                </a:ext>
              </a:extLst>
            </xdr:cNvPr>
            <xdr:cNvSpPr txBox="1"/>
          </xdr:nvSpPr>
          <xdr:spPr>
            <a:xfrm>
              <a:off x="4961202" y="23933907"/>
              <a:ext cx="501384"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bg1"/>
                            </a:solidFill>
                            <a:effectLst/>
                            <a:latin typeface="Cambria Math" panose="02040503050406030204" pitchFamily="18" charset="0"/>
                            <a:ea typeface="Cambria Math" panose="02040503050406030204" pitchFamily="18" charset="0"/>
                            <a:cs typeface="+mn-cs"/>
                          </a:rPr>
                        </m:ctrlPr>
                      </m:fPr>
                      <m:num>
                        <m:r>
                          <a:rPr lang="en-US" sz="1400" b="0" i="1">
                            <a:solidFill>
                              <a:schemeClr val="bg1"/>
                            </a:solidFill>
                            <a:effectLst/>
                            <a:latin typeface="Cambria Math" panose="02040503050406030204" pitchFamily="18" charset="0"/>
                            <a:ea typeface="Cambria Math" panose="02040503050406030204" pitchFamily="18" charset="0"/>
                            <a:cs typeface="+mn-cs"/>
                          </a:rPr>
                          <m:t>𝑙</m:t>
                        </m:r>
                        <m:r>
                          <a:rPr lang="en-US" sz="1400" b="0" i="1" baseline="-25000">
                            <a:solidFill>
                              <a:schemeClr val="bg1"/>
                            </a:solidFill>
                            <a:effectLst/>
                            <a:latin typeface="Cambria Math" panose="02040503050406030204" pitchFamily="18" charset="0"/>
                            <a:ea typeface="Cambria Math" panose="02040503050406030204" pitchFamily="18" charset="0"/>
                            <a:cs typeface="+mn-cs"/>
                          </a:rPr>
                          <m:t>𝑃</m:t>
                        </m:r>
                      </m:num>
                      <m:den>
                        <m:r>
                          <a:rPr lang="en-US" sz="1400" b="0" i="1">
                            <a:solidFill>
                              <a:schemeClr val="bg1"/>
                            </a:solidFill>
                            <a:effectLst/>
                            <a:latin typeface="Cambria Math" panose="02040503050406030204" pitchFamily="18" charset="0"/>
                            <a:ea typeface="Cambria Math" panose="02040503050406030204" pitchFamily="18" charset="0"/>
                            <a:cs typeface="+mn-cs"/>
                          </a:rPr>
                          <m:t>𝑟</m:t>
                        </m:r>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3" name="TextBox 2">
              <a:extLst>
                <a:ext uri="{FF2B5EF4-FFF2-40B4-BE49-F238E27FC236}">
                  <a16:creationId xmlns:a16="http://schemas.microsoft.com/office/drawing/2014/main" id="{40A9A7D3-E654-42A7-A370-6B84D0AE0868}"/>
                </a:ext>
              </a:extLst>
            </xdr:cNvPr>
            <xdr:cNvSpPr txBox="1"/>
          </xdr:nvSpPr>
          <xdr:spPr>
            <a:xfrm>
              <a:off x="4961202" y="23933907"/>
              <a:ext cx="501384"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effectLst/>
                  <a:latin typeface="Cambria Math" panose="02040503050406030204" pitchFamily="18" charset="0"/>
                  <a:ea typeface="Cambria Math" panose="02040503050406030204" pitchFamily="18" charset="0"/>
                  <a:cs typeface="+mn-cs"/>
                </a:rPr>
                <a:t>𝑙</a:t>
              </a:r>
              <a:r>
                <a:rPr lang="en-US" sz="1400" b="0" i="0" baseline="-25000">
                  <a:solidFill>
                    <a:schemeClr val="bg1"/>
                  </a:solidFill>
                  <a:effectLst/>
                  <a:latin typeface="Cambria Math" panose="02040503050406030204" pitchFamily="18" charset="0"/>
                  <a:ea typeface="Cambria Math" panose="02040503050406030204" pitchFamily="18" charset="0"/>
                  <a:cs typeface="+mn-cs"/>
                </a:rPr>
                <a:t>𝑃/</a:t>
              </a:r>
              <a:r>
                <a:rPr lang="en-US" sz="1400" b="0" i="0">
                  <a:solidFill>
                    <a:schemeClr val="bg1"/>
                  </a:solidFill>
                  <a:effectLst/>
                  <a:latin typeface="Cambria Math" panose="02040503050406030204" pitchFamily="18" charset="0"/>
                  <a:ea typeface="Cambria Math" panose="02040503050406030204" pitchFamily="18" charset="0"/>
                  <a:cs typeface="+mn-cs"/>
                </a:rPr>
                <a:t>𝑟</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463610</xdr:colOff>
      <xdr:row>107</xdr:row>
      <xdr:rowOff>62640</xdr:rowOff>
    </xdr:from>
    <xdr:ext cx="838343" cy="636521"/>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7D3FAD9B-29BF-46C8-8DAD-EB14F5BE3DFA}"/>
                </a:ext>
              </a:extLst>
            </xdr:cNvPr>
            <xdr:cNvSpPr txBox="1"/>
          </xdr:nvSpPr>
          <xdr:spPr>
            <a:xfrm>
              <a:off x="4768910" y="34895565"/>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r>
                              <a:rPr lang="en-US" sz="1400" i="1">
                                <a:solidFill>
                                  <a:schemeClr val="tx1">
                                    <a:lumMod val="75000"/>
                                    <a:lumOff val="25000"/>
                                  </a:schemeClr>
                                </a:solidFill>
                                <a:latin typeface="Cambria Math" panose="02040503050406030204" pitchFamily="18" charset="0"/>
                                <a:ea typeface="Cambria Math" panose="02040503050406030204" pitchFamily="18" charset="0"/>
                              </a:rPr>
                              <m:t>𝐺</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𝑟</m:t>
                            </m:r>
                          </m:den>
                        </m:f>
                      </m:e>
                    </m:rad>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 name="TextBox 3">
              <a:extLst>
                <a:ext uri="{FF2B5EF4-FFF2-40B4-BE49-F238E27FC236}">
                  <a16:creationId xmlns:a16="http://schemas.microsoft.com/office/drawing/2014/main" id="{7D3FAD9B-29BF-46C8-8DAD-EB14F5BE3DFA}"/>
                </a:ext>
              </a:extLst>
            </xdr:cNvPr>
            <xdr:cNvSpPr txBox="1"/>
          </xdr:nvSpPr>
          <xdr:spPr>
            <a:xfrm>
              <a:off x="4768910" y="34895565"/>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2</a:t>
              </a:r>
              <a:r>
                <a:rPr lang="en-US" sz="1400" i="0">
                  <a:solidFill>
                    <a:schemeClr val="tx1">
                      <a:lumMod val="75000"/>
                      <a:lumOff val="25000"/>
                    </a:schemeClr>
                  </a:solidFill>
                  <a:latin typeface="Cambria Math" panose="02040503050406030204" pitchFamily="18" charset="0"/>
                  <a:ea typeface="Cambria Math" panose="02040503050406030204" pitchFamily="18" charset="0"/>
                </a:rPr>
                <a:t>𝐺</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𝑀/𝑟)</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513688</xdr:colOff>
      <xdr:row>106</xdr:row>
      <xdr:rowOff>67036</xdr:rowOff>
    </xdr:from>
    <xdr:ext cx="738186" cy="612510"/>
    <mc:AlternateContent xmlns:mc="http://schemas.openxmlformats.org/markup-compatibility/2006">
      <mc:Choice xmlns:a14="http://schemas.microsoft.com/office/drawing/2010/main" Requires="a14">
        <xdr:sp macro="" textlink="">
          <xdr:nvSpPr>
            <xdr:cNvPr id="5" name="TextBox 4">
              <a:extLst>
                <a:ext uri="{FF2B5EF4-FFF2-40B4-BE49-F238E27FC236}">
                  <a16:creationId xmlns:a16="http://schemas.microsoft.com/office/drawing/2014/main" id="{00B3E7A2-795F-44B7-8176-6219BAB4C7AB}"/>
                </a:ext>
              </a:extLst>
            </xdr:cNvPr>
            <xdr:cNvSpPr txBox="1"/>
          </xdr:nvSpPr>
          <xdr:spPr>
            <a:xfrm>
              <a:off x="4818988" y="34137961"/>
              <a:ext cx="738186" cy="612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 name="TextBox 4">
              <a:extLst>
                <a:ext uri="{FF2B5EF4-FFF2-40B4-BE49-F238E27FC236}">
                  <a16:creationId xmlns:a16="http://schemas.microsoft.com/office/drawing/2014/main" id="{00B3E7A2-795F-44B7-8176-6219BAB4C7AB}"/>
                </a:ext>
              </a:extLst>
            </xdr:cNvPr>
            <xdr:cNvSpPr txBox="1"/>
          </xdr:nvSpPr>
          <xdr:spPr>
            <a:xfrm>
              <a:off x="4818988" y="34137961"/>
              <a:ext cx="738186" cy="612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2𝐺𝑀/𝑐</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467253</xdr:colOff>
      <xdr:row>109</xdr:row>
      <xdr:rowOff>107518</xdr:rowOff>
    </xdr:from>
    <xdr:ext cx="831056" cy="529166"/>
    <mc:AlternateContent xmlns:mc="http://schemas.openxmlformats.org/markup-compatibility/2006">
      <mc:Choice xmlns:a14="http://schemas.microsoft.com/office/drawing/2010/main" Requires="a14">
        <xdr:sp macro="" textlink="">
          <xdr:nvSpPr>
            <xdr:cNvPr id="6" name="TextBox 5">
              <a:extLst>
                <a:ext uri="{FF2B5EF4-FFF2-40B4-BE49-F238E27FC236}">
                  <a16:creationId xmlns:a16="http://schemas.microsoft.com/office/drawing/2014/main" id="{3E7CB7CC-8866-4B46-96B8-CCF912C5D1B2}"/>
                </a:ext>
              </a:extLst>
            </xdr:cNvPr>
            <xdr:cNvSpPr txBox="1"/>
          </xdr:nvSpPr>
          <xdr:spPr>
            <a:xfrm>
              <a:off x="4772553" y="36464443"/>
              <a:ext cx="831056"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𝐺𝑀𝑚</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 name="TextBox 5">
              <a:extLst>
                <a:ext uri="{FF2B5EF4-FFF2-40B4-BE49-F238E27FC236}">
                  <a16:creationId xmlns:a16="http://schemas.microsoft.com/office/drawing/2014/main" id="{3E7CB7CC-8866-4B46-96B8-CCF912C5D1B2}"/>
                </a:ext>
              </a:extLst>
            </xdr:cNvPr>
            <xdr:cNvSpPr txBox="1"/>
          </xdr:nvSpPr>
          <xdr:spPr>
            <a:xfrm>
              <a:off x="4772553" y="36464443"/>
              <a:ext cx="831056"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𝐺𝑀𝑚/𝑟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497813</xdr:colOff>
      <xdr:row>110</xdr:row>
      <xdr:rowOff>119074</xdr:rowOff>
    </xdr:from>
    <xdr:ext cx="769937" cy="529166"/>
    <mc:AlternateContent xmlns:mc="http://schemas.openxmlformats.org/markup-compatibility/2006">
      <mc:Choice xmlns:a14="http://schemas.microsoft.com/office/drawing/2010/main" Requires="a14">
        <xdr:sp macro="" textlink="">
          <xdr:nvSpPr>
            <xdr:cNvPr id="7" name="TextBox 6">
              <a:extLst>
                <a:ext uri="{FF2B5EF4-FFF2-40B4-BE49-F238E27FC236}">
                  <a16:creationId xmlns:a16="http://schemas.microsoft.com/office/drawing/2014/main" id="{85F79146-2483-4533-B5EF-46F326D48E76}"/>
                </a:ext>
              </a:extLst>
            </xdr:cNvPr>
            <xdr:cNvSpPr txBox="1"/>
          </xdr:nvSpPr>
          <xdr:spPr>
            <a:xfrm>
              <a:off x="4803113" y="37237999"/>
              <a:ext cx="769937"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𝐺𝑀𝑚</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 name="TextBox 6">
              <a:extLst>
                <a:ext uri="{FF2B5EF4-FFF2-40B4-BE49-F238E27FC236}">
                  <a16:creationId xmlns:a16="http://schemas.microsoft.com/office/drawing/2014/main" id="{85F79146-2483-4533-B5EF-46F326D48E76}"/>
                </a:ext>
              </a:extLst>
            </xdr:cNvPr>
            <xdr:cNvSpPr txBox="1"/>
          </xdr:nvSpPr>
          <xdr:spPr>
            <a:xfrm>
              <a:off x="4803113" y="37237999"/>
              <a:ext cx="769937"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𝐺𝑀𝑚/𝑟</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535119</xdr:colOff>
      <xdr:row>108</xdr:row>
      <xdr:rowOff>115528</xdr:rowOff>
    </xdr:from>
    <xdr:ext cx="695324" cy="529166"/>
    <mc:AlternateContent xmlns:mc="http://schemas.openxmlformats.org/markup-compatibility/2006">
      <mc:Choice xmlns:a14="http://schemas.microsoft.com/office/drawing/2010/main" Requires="a14">
        <xdr:sp macro="" textlink="">
          <xdr:nvSpPr>
            <xdr:cNvPr id="8" name="TextBox 7">
              <a:extLst>
                <a:ext uri="{FF2B5EF4-FFF2-40B4-BE49-F238E27FC236}">
                  <a16:creationId xmlns:a16="http://schemas.microsoft.com/office/drawing/2014/main" id="{98F412D3-E9E2-4434-B602-4CC27E71BB6F}"/>
                </a:ext>
              </a:extLst>
            </xdr:cNvPr>
            <xdr:cNvSpPr txBox="1"/>
          </xdr:nvSpPr>
          <xdr:spPr>
            <a:xfrm>
              <a:off x="4840419" y="35710453"/>
              <a:ext cx="695324"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8" name="TextBox 7">
              <a:extLst>
                <a:ext uri="{FF2B5EF4-FFF2-40B4-BE49-F238E27FC236}">
                  <a16:creationId xmlns:a16="http://schemas.microsoft.com/office/drawing/2014/main" id="{98F412D3-E9E2-4434-B602-4CC27E71BB6F}"/>
                </a:ext>
              </a:extLst>
            </xdr:cNvPr>
            <xdr:cNvSpPr txBox="1"/>
          </xdr:nvSpPr>
          <xdr:spPr>
            <a:xfrm>
              <a:off x="4840419" y="35710453"/>
              <a:ext cx="695324"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𝐺𝑀/𝑟</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313333</xdr:colOff>
      <xdr:row>106</xdr:row>
      <xdr:rowOff>69682</xdr:rowOff>
    </xdr:from>
    <xdr:ext cx="1096437" cy="607219"/>
    <mc:AlternateContent xmlns:mc="http://schemas.openxmlformats.org/markup-compatibility/2006">
      <mc:Choice xmlns:a14="http://schemas.microsoft.com/office/drawing/2010/main" Requires="a14">
        <xdr:sp macro="" textlink="">
          <xdr:nvSpPr>
            <xdr:cNvPr id="9" name="TextBox 8">
              <a:extLst>
                <a:ext uri="{FF2B5EF4-FFF2-40B4-BE49-F238E27FC236}">
                  <a16:creationId xmlns:a16="http://schemas.microsoft.com/office/drawing/2014/main" id="{2387C7C1-476C-48D9-822B-A5BE3DC5E154}"/>
                </a:ext>
              </a:extLst>
            </xdr:cNvPr>
            <xdr:cNvSpPr txBox="1"/>
          </xdr:nvSpPr>
          <xdr:spPr>
            <a:xfrm>
              <a:off x="6333133" y="34140607"/>
              <a:ext cx="109643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d>
                      <m:dPr>
                        <m:begChr m:val="["/>
                        <m:endChr m:val="]"/>
                        <m:ctrlPr>
                          <a:rPr lang="en-US" sz="1400" b="0" i="1">
                            <a:solidFill>
                              <a:schemeClr val="accent2">
                                <a:lumMod val="75000"/>
                              </a:schemeClr>
                            </a:solidFill>
                            <a:latin typeface="Cambria Math" panose="02040503050406030204" pitchFamily="18" charset="0"/>
                            <a:ea typeface="Cambria Math" panose="02040503050406030204" pitchFamily="18" charset="0"/>
                          </a:rPr>
                        </m:ctrlPr>
                      </m:dPr>
                      <m:e>
                        <m:f>
                          <m:fPr>
                            <m:ctrlPr>
                              <a:rPr lang="en-US" sz="1400" b="0" i="1">
                                <a:solidFill>
                                  <a:schemeClr val="accent2">
                                    <a:lumMod val="75000"/>
                                  </a:schemeClr>
                                </a:solidFill>
                                <a:latin typeface="Cambria Math" panose="02040503050406030204" pitchFamily="18" charset="0"/>
                                <a:ea typeface="Cambria Math" panose="02040503050406030204" pitchFamily="18" charset="0"/>
                              </a:rPr>
                            </m:ctrlPr>
                          </m:fPr>
                          <m:num>
                            <m:sSub>
                              <m:sSubPr>
                                <m:ctrlPr>
                                  <a:rPr lang="en-US" sz="1400" b="0" i="1">
                                    <a:solidFill>
                                      <a:schemeClr val="accent2">
                                        <a:lumMod val="75000"/>
                                      </a:schemeClr>
                                    </a:solidFill>
                                    <a:latin typeface="Cambria Math" panose="02040503050406030204" pitchFamily="18" charset="0"/>
                                    <a:ea typeface="Cambria Math" panose="02040503050406030204" pitchFamily="18" charset="0"/>
                                  </a:rPr>
                                </m:ctrlPr>
                              </m:sSubPr>
                              <m:e>
                                <m:r>
                                  <a:rPr lang="en-US" sz="1400" b="0" i="1">
                                    <a:solidFill>
                                      <a:schemeClr val="accent2">
                                        <a:lumMod val="75000"/>
                                      </a:schemeClr>
                                    </a:solidFill>
                                    <a:latin typeface="Cambria Math" panose="02040503050406030204" pitchFamily="18" charset="0"/>
                                    <a:ea typeface="Cambria Math" panose="02040503050406030204" pitchFamily="18" charset="0"/>
                                  </a:rPr>
                                  <m:t>𝑙</m:t>
                                </m:r>
                              </m:e>
                              <m:sub>
                                <m:r>
                                  <a:rPr lang="en-US" sz="1400" b="0" i="1">
                                    <a:solidFill>
                                      <a:schemeClr val="accent2">
                                        <a:lumMod val="75000"/>
                                      </a:schemeClr>
                                    </a:solidFill>
                                    <a:latin typeface="Cambria Math" panose="02040503050406030204" pitchFamily="18" charset="0"/>
                                    <a:ea typeface="Cambria Math" panose="02040503050406030204" pitchFamily="18" charset="0"/>
                                  </a:rPr>
                                  <m:t>𝑃</m:t>
                                </m:r>
                              </m:sub>
                            </m:sSub>
                          </m:num>
                          <m:den>
                            <m:sSub>
                              <m:sSubPr>
                                <m:ctrlPr>
                                  <a:rPr lang="en-US" sz="1400" b="0" i="1">
                                    <a:solidFill>
                                      <a:schemeClr val="accent2">
                                        <a:lumMod val="75000"/>
                                      </a:schemeClr>
                                    </a:solidFill>
                                    <a:latin typeface="Cambria Math" panose="02040503050406030204" pitchFamily="18" charset="0"/>
                                    <a:ea typeface="Cambria Math" panose="02040503050406030204" pitchFamily="18" charset="0"/>
                                  </a:rPr>
                                </m:ctrlPr>
                              </m:sSubPr>
                              <m:e>
                                <m:r>
                                  <a:rPr lang="en-US" sz="1400" b="0" i="1">
                                    <a:solidFill>
                                      <a:schemeClr val="accent2">
                                        <a:lumMod val="75000"/>
                                      </a:schemeClr>
                                    </a:solidFill>
                                    <a:latin typeface="Cambria Math" panose="02040503050406030204" pitchFamily="18" charset="0"/>
                                    <a:ea typeface="Cambria Math" panose="02040503050406030204" pitchFamily="18" charset="0"/>
                                  </a:rPr>
                                  <m:t>𝑅</m:t>
                                </m:r>
                              </m:e>
                              <m:sub>
                                <m:r>
                                  <a:rPr lang="en-US" sz="1400" b="0" i="1">
                                    <a:solidFill>
                                      <a:schemeClr val="accent2">
                                        <a:lumMod val="75000"/>
                                      </a:schemeClr>
                                    </a:solidFill>
                                    <a:latin typeface="Cambria Math" panose="02040503050406030204" pitchFamily="18" charset="0"/>
                                    <a:ea typeface="Cambria Math" panose="02040503050406030204" pitchFamily="18" charset="0"/>
                                  </a:rPr>
                                  <m:t>𝑆</m:t>
                                </m:r>
                              </m:sub>
                            </m:sSub>
                          </m:den>
                        </m:f>
                        <m:f>
                          <m:fPr>
                            <m:ctrlPr>
                              <a:rPr lang="en-US" sz="1400" b="0" i="1">
                                <a:solidFill>
                                  <a:schemeClr val="accent2">
                                    <a:lumMod val="75000"/>
                                  </a:schemeClr>
                                </a:solidFill>
                                <a:latin typeface="Cambria Math" panose="02040503050406030204" pitchFamily="18" charset="0"/>
                                <a:ea typeface="Cambria Math" panose="02040503050406030204" pitchFamily="18" charset="0"/>
                              </a:rPr>
                            </m:ctrlPr>
                          </m:fPr>
                          <m:num>
                            <m:r>
                              <a:rPr lang="en-US" sz="1400" b="0" i="1">
                                <a:solidFill>
                                  <a:schemeClr val="accent2">
                                    <a:lumMod val="75000"/>
                                  </a:schemeClr>
                                </a:solidFill>
                                <a:latin typeface="Cambria Math" panose="02040503050406030204" pitchFamily="18" charset="0"/>
                                <a:ea typeface="Cambria Math" panose="02040503050406030204" pitchFamily="18" charset="0"/>
                              </a:rPr>
                              <m:t>𝑀</m:t>
                            </m:r>
                          </m:num>
                          <m:den>
                            <m:sSub>
                              <m:sSubPr>
                                <m:ctrlPr>
                                  <a:rPr lang="en-US" sz="1400" b="0" i="1">
                                    <a:solidFill>
                                      <a:schemeClr val="accent2">
                                        <a:lumMod val="75000"/>
                                      </a:schemeClr>
                                    </a:solidFill>
                                    <a:latin typeface="Cambria Math" panose="02040503050406030204" pitchFamily="18" charset="0"/>
                                    <a:ea typeface="Cambria Math" panose="02040503050406030204" pitchFamily="18" charset="0"/>
                                  </a:rPr>
                                </m:ctrlPr>
                              </m:sSubPr>
                              <m:e>
                                <m:r>
                                  <a:rPr lang="en-US" sz="1400" b="0" i="1">
                                    <a:solidFill>
                                      <a:schemeClr val="accent2">
                                        <a:lumMod val="75000"/>
                                      </a:schemeClr>
                                    </a:solidFill>
                                    <a:latin typeface="Cambria Math" panose="02040503050406030204" pitchFamily="18" charset="0"/>
                                    <a:ea typeface="Cambria Math" panose="02040503050406030204" pitchFamily="18" charset="0"/>
                                  </a:rPr>
                                  <m:t>𝑚</m:t>
                                </m:r>
                              </m:e>
                              <m:sub>
                                <m:r>
                                  <a:rPr lang="en-US" sz="1400" b="0" i="1">
                                    <a:solidFill>
                                      <a:schemeClr val="accent2">
                                        <a:lumMod val="75000"/>
                                      </a:schemeClr>
                                    </a:solidFill>
                                    <a:latin typeface="Cambria Math" panose="02040503050406030204" pitchFamily="18" charset="0"/>
                                    <a:ea typeface="Cambria Math" panose="02040503050406030204" pitchFamily="18" charset="0"/>
                                  </a:rPr>
                                  <m:t>𝑃</m:t>
                                </m:r>
                              </m:sub>
                            </m:sSub>
                          </m:den>
                        </m:f>
                      </m:e>
                    </m:d>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1</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 name="TextBox 8">
              <a:extLst>
                <a:ext uri="{FF2B5EF4-FFF2-40B4-BE49-F238E27FC236}">
                  <a16:creationId xmlns:a16="http://schemas.microsoft.com/office/drawing/2014/main" id="{2387C7C1-476C-48D9-822B-A5BE3DC5E154}"/>
                </a:ext>
              </a:extLst>
            </xdr:cNvPr>
            <xdr:cNvSpPr txBox="1"/>
          </xdr:nvSpPr>
          <xdr:spPr>
            <a:xfrm>
              <a:off x="6333133" y="34140607"/>
              <a:ext cx="109643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accent2">
                      <a:lumMod val="75000"/>
                    </a:schemeClr>
                  </a:solidFill>
                  <a:latin typeface="Cambria Math" panose="02040503050406030204" pitchFamily="18" charset="0"/>
                  <a:ea typeface="Cambria Math" panose="02040503050406030204" pitchFamily="18" charset="0"/>
                </a:rPr>
                <a:t>[𝑙_𝑃/𝑅_𝑆   𝑀/𝑚_𝑃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=1/2</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106</xdr:row>
      <xdr:rowOff>147121</xdr:rowOff>
    </xdr:from>
    <xdr:ext cx="363538" cy="467353"/>
    <mc:AlternateContent xmlns:mc="http://schemas.openxmlformats.org/markup-compatibility/2006">
      <mc:Choice xmlns:a14="http://schemas.microsoft.com/office/drawing/2010/main" Requires="a14">
        <xdr:sp macro="" textlink="">
          <xdr:nvSpPr>
            <xdr:cNvPr id="10" name="TextBox 9">
              <a:extLst>
                <a:ext uri="{FF2B5EF4-FFF2-40B4-BE49-F238E27FC236}">
                  <a16:creationId xmlns:a16="http://schemas.microsoft.com/office/drawing/2014/main" id="{961B8CA1-6C63-40F4-A486-E30312DCF636}"/>
                </a:ext>
              </a:extLst>
            </xdr:cNvPr>
            <xdr:cNvSpPr txBox="1"/>
          </xdr:nvSpPr>
          <xdr:spPr>
            <a:xfrm>
              <a:off x="3288373" y="34218046"/>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𝑆</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0" name="TextBox 9">
              <a:extLst>
                <a:ext uri="{FF2B5EF4-FFF2-40B4-BE49-F238E27FC236}">
                  <a16:creationId xmlns:a16="http://schemas.microsoft.com/office/drawing/2014/main" id="{961B8CA1-6C63-40F4-A486-E30312DCF636}"/>
                </a:ext>
              </a:extLst>
            </xdr:cNvPr>
            <xdr:cNvSpPr txBox="1"/>
          </xdr:nvSpPr>
          <xdr:spPr>
            <a:xfrm>
              <a:off x="3288373" y="34218046"/>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𝑅_𝑆</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107</xdr:row>
      <xdr:rowOff>145570</xdr:rowOff>
    </xdr:from>
    <xdr:ext cx="363538" cy="467353"/>
    <mc:AlternateContent xmlns:mc="http://schemas.openxmlformats.org/markup-compatibility/2006">
      <mc:Choice xmlns:a14="http://schemas.microsoft.com/office/drawing/2010/main" Requires="a14">
        <xdr:sp macro="" textlink="">
          <xdr:nvSpPr>
            <xdr:cNvPr id="11" name="TextBox 10">
              <a:extLst>
                <a:ext uri="{FF2B5EF4-FFF2-40B4-BE49-F238E27FC236}">
                  <a16:creationId xmlns:a16="http://schemas.microsoft.com/office/drawing/2014/main" id="{368FEA5A-24FD-46D3-8ACE-BA111DD421F4}"/>
                </a:ext>
              </a:extLst>
            </xdr:cNvPr>
            <xdr:cNvSpPr txBox="1"/>
          </xdr:nvSpPr>
          <xdr:spPr>
            <a:xfrm>
              <a:off x="3288373" y="34978495"/>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𝑣</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𝑒</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 name="TextBox 10">
              <a:extLst>
                <a:ext uri="{FF2B5EF4-FFF2-40B4-BE49-F238E27FC236}">
                  <a16:creationId xmlns:a16="http://schemas.microsoft.com/office/drawing/2014/main" id="{368FEA5A-24FD-46D3-8ACE-BA111DD421F4}"/>
                </a:ext>
              </a:extLst>
            </xdr:cNvPr>
            <xdr:cNvSpPr txBox="1"/>
          </xdr:nvSpPr>
          <xdr:spPr>
            <a:xfrm>
              <a:off x="3288373" y="34978495"/>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𝑣_𝑒</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109</xdr:row>
      <xdr:rowOff>159725</xdr:rowOff>
    </xdr:from>
    <xdr:ext cx="363538" cy="467353"/>
    <mc:AlternateContent xmlns:mc="http://schemas.openxmlformats.org/markup-compatibility/2006">
      <mc:Choice xmlns:a14="http://schemas.microsoft.com/office/drawing/2010/main" Requires="a14">
        <xdr:sp macro="" textlink="">
          <xdr:nvSpPr>
            <xdr:cNvPr id="12" name="TextBox 11">
              <a:extLst>
                <a:ext uri="{FF2B5EF4-FFF2-40B4-BE49-F238E27FC236}">
                  <a16:creationId xmlns:a16="http://schemas.microsoft.com/office/drawing/2014/main" id="{37E57378-C38E-4BA2-A981-A43C1F51E269}"/>
                </a:ext>
              </a:extLst>
            </xdr:cNvPr>
            <xdr:cNvSpPr txBox="1"/>
          </xdr:nvSpPr>
          <xdr:spPr>
            <a:xfrm>
              <a:off x="3288373" y="36516650"/>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𝑈</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𝑔</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 name="TextBox 11">
              <a:extLst>
                <a:ext uri="{FF2B5EF4-FFF2-40B4-BE49-F238E27FC236}">
                  <a16:creationId xmlns:a16="http://schemas.microsoft.com/office/drawing/2014/main" id="{37E57378-C38E-4BA2-A981-A43C1F51E269}"/>
                </a:ext>
              </a:extLst>
            </xdr:cNvPr>
            <xdr:cNvSpPr txBox="1"/>
          </xdr:nvSpPr>
          <xdr:spPr>
            <a:xfrm>
              <a:off x="3288373" y="36516650"/>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𝑈_𝑔</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108</xdr:row>
      <xdr:rowOff>149208</xdr:rowOff>
    </xdr:from>
    <xdr:ext cx="363538" cy="467353"/>
    <mc:AlternateContent xmlns:mc="http://schemas.openxmlformats.org/markup-compatibility/2006">
      <mc:Choice xmlns:a14="http://schemas.microsoft.com/office/drawing/2010/main" Requires="a14">
        <xdr:sp macro="" textlink="">
          <xdr:nvSpPr>
            <xdr:cNvPr id="13" name="TextBox 12">
              <a:extLst>
                <a:ext uri="{FF2B5EF4-FFF2-40B4-BE49-F238E27FC236}">
                  <a16:creationId xmlns:a16="http://schemas.microsoft.com/office/drawing/2014/main" id="{AB6C39CB-3CEA-478B-8D63-9E647F10A5C8}"/>
                </a:ext>
              </a:extLst>
            </xdr:cNvPr>
            <xdr:cNvSpPr txBox="1"/>
          </xdr:nvSpPr>
          <xdr:spPr>
            <a:xfrm>
              <a:off x="3288373" y="3574413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𝑔</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 name="TextBox 12">
              <a:extLst>
                <a:ext uri="{FF2B5EF4-FFF2-40B4-BE49-F238E27FC236}">
                  <a16:creationId xmlns:a16="http://schemas.microsoft.com/office/drawing/2014/main" id="{AB6C39CB-3CEA-478B-8D63-9E647F10A5C8}"/>
                </a:ext>
              </a:extLst>
            </xdr:cNvPr>
            <xdr:cNvSpPr txBox="1"/>
          </xdr:nvSpPr>
          <xdr:spPr>
            <a:xfrm>
              <a:off x="3288373" y="3574413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𝑔</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110</xdr:row>
      <xdr:rowOff>149208</xdr:rowOff>
    </xdr:from>
    <xdr:ext cx="363538" cy="467353"/>
    <mc:AlternateContent xmlns:mc="http://schemas.openxmlformats.org/markup-compatibility/2006">
      <mc:Choice xmlns:a14="http://schemas.microsoft.com/office/drawing/2010/main" Requires="a14">
        <xdr:sp macro="" textlink="">
          <xdr:nvSpPr>
            <xdr:cNvPr id="14" name="TextBox 13">
              <a:extLst>
                <a:ext uri="{FF2B5EF4-FFF2-40B4-BE49-F238E27FC236}">
                  <a16:creationId xmlns:a16="http://schemas.microsoft.com/office/drawing/2014/main" id="{081517CA-5AC6-49AD-9521-72F48EA27E69}"/>
                </a:ext>
              </a:extLst>
            </xdr:cNvPr>
            <xdr:cNvSpPr txBox="1"/>
          </xdr:nvSpPr>
          <xdr:spPr>
            <a:xfrm>
              <a:off x="3288373" y="3726813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𝐹</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 name="TextBox 13">
              <a:extLst>
                <a:ext uri="{FF2B5EF4-FFF2-40B4-BE49-F238E27FC236}">
                  <a16:creationId xmlns:a16="http://schemas.microsoft.com/office/drawing/2014/main" id="{081517CA-5AC6-49AD-9521-72F48EA27E69}"/>
                </a:ext>
              </a:extLst>
            </xdr:cNvPr>
            <xdr:cNvSpPr txBox="1"/>
          </xdr:nvSpPr>
          <xdr:spPr>
            <a:xfrm>
              <a:off x="3288373" y="3726813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𝐹</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121101</xdr:colOff>
      <xdr:row>109</xdr:row>
      <xdr:rowOff>68492</xdr:rowOff>
    </xdr:from>
    <xdr:ext cx="1480901" cy="607219"/>
    <mc:AlternateContent xmlns:mc="http://schemas.openxmlformats.org/markup-compatibility/2006">
      <mc:Choice xmlns:a14="http://schemas.microsoft.com/office/drawing/2010/main" Requires="a14">
        <xdr:sp macro="" textlink="">
          <xdr:nvSpPr>
            <xdr:cNvPr id="15" name="TextBox 14">
              <a:extLst>
                <a:ext uri="{FF2B5EF4-FFF2-40B4-BE49-F238E27FC236}">
                  <a16:creationId xmlns:a16="http://schemas.microsoft.com/office/drawing/2014/main" id="{001640BE-DF49-4459-9B6A-8F326CF007AF}"/>
                </a:ext>
              </a:extLst>
            </xdr:cNvPr>
            <xdr:cNvSpPr txBox="1"/>
          </xdr:nvSpPr>
          <xdr:spPr>
            <a:xfrm>
              <a:off x="6140901" y="36425417"/>
              <a:ext cx="148090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d>
                      <m:dPr>
                        <m:begChr m:val="["/>
                        <m:endChr m:val="]"/>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𝑟</m:t>
                            </m:r>
                          </m:den>
                        </m:f>
                        <m:f>
                          <m:fPr>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𝑚</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 </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r>
                          <m:rPr>
                            <m:nor/>
                          </m:rP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P</m:t>
                        </m:r>
                        <m:r>
                          <m:rPr>
                            <m:nor/>
                          </m:rPr>
                          <a:rPr lang="el-GR" sz="1400">
                            <a:solidFill>
                              <a:schemeClr val="tx1">
                                <a:lumMod val="75000"/>
                                <a:lumOff val="25000"/>
                              </a:schemeClr>
                            </a:solidFill>
                            <a:latin typeface="Cambria Math" panose="02040503050406030204" pitchFamily="18" charset="0"/>
                            <a:ea typeface="Cambria Math" panose="02040503050406030204" pitchFamily="18" charset="0"/>
                          </a:rPr>
                          <m:t> </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𝐸</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5" name="TextBox 14">
              <a:extLst>
                <a:ext uri="{FF2B5EF4-FFF2-40B4-BE49-F238E27FC236}">
                  <a16:creationId xmlns:a16="http://schemas.microsoft.com/office/drawing/2014/main" id="{001640BE-DF49-4459-9B6A-8F326CF007AF}"/>
                </a:ext>
              </a:extLst>
            </xdr:cNvPr>
            <xdr:cNvSpPr txBox="1"/>
          </xdr:nvSpPr>
          <xdr:spPr>
            <a:xfrm>
              <a:off x="6140901" y="36425417"/>
              <a:ext cx="148090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n-US" sz="1400" b="0" i="0">
                  <a:solidFill>
                    <a:schemeClr val="accent2">
                      <a:lumMod val="75000"/>
                    </a:schemeClr>
                  </a:solidFill>
                  <a:effectLst/>
                  <a:latin typeface="Cambria Math" panose="02040503050406030204" pitchFamily="18" charset="0"/>
                  <a:ea typeface="Cambria Math" panose="02040503050406030204" pitchFamily="18" charset="0"/>
                  <a:cs typeface="+mn-cs"/>
                </a:rPr>
                <a:t>[𝑙_𝑃/𝑟  𝑀/𝑚_𝑃 ]</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(𝑚</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 )/</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"P</a:t>
              </a:r>
              <a:r>
                <a:rPr lang="el-GR" sz="1400" i="0">
                  <a:solidFill>
                    <a:schemeClr val="tx1">
                      <a:lumMod val="75000"/>
                      <a:lumOff val="25000"/>
                    </a:schemeClr>
                  </a:solidFill>
                  <a:latin typeface="Cambria Math" panose="02040503050406030204" pitchFamily="18" charset="0"/>
                  <a:ea typeface="Cambria Math" panose="02040503050406030204" pitchFamily="18" charset="0"/>
                </a:rPr>
                <a:t> "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𝐸</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194931</xdr:colOff>
      <xdr:row>107</xdr:row>
      <xdr:rowOff>62640</xdr:rowOff>
    </xdr:from>
    <xdr:ext cx="1333241" cy="636521"/>
    <mc:AlternateContent xmlns:mc="http://schemas.openxmlformats.org/markup-compatibility/2006">
      <mc:Choice xmlns:a14="http://schemas.microsoft.com/office/drawing/2010/main" Requires="a14">
        <xdr:sp macro="" textlink="">
          <xdr:nvSpPr>
            <xdr:cNvPr id="16" name="TextBox 15">
              <a:extLst>
                <a:ext uri="{FF2B5EF4-FFF2-40B4-BE49-F238E27FC236}">
                  <a16:creationId xmlns:a16="http://schemas.microsoft.com/office/drawing/2014/main" id="{9E8DBE8A-4111-4803-9C74-7CF73BD00813}"/>
                </a:ext>
              </a:extLst>
            </xdr:cNvPr>
            <xdr:cNvSpPr txBox="1"/>
          </xdr:nvSpPr>
          <xdr:spPr>
            <a:xfrm>
              <a:off x="6214731" y="34895565"/>
              <a:ext cx="1333241"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d>
                          <m:dPr>
                            <m:begChr m:val="["/>
                            <m:endChr m:val="]"/>
                            <m:ctrlPr>
                              <a:rPr lang="en-US" sz="1400" b="0" i="1">
                                <a:solidFill>
                                  <a:srgbClr val="C65911"/>
                                </a:solidFill>
                                <a:latin typeface="Cambria Math" panose="02040503050406030204" pitchFamily="18" charset="0"/>
                                <a:ea typeface="Cambria Math" panose="02040503050406030204" pitchFamily="18" charset="0"/>
                              </a:rPr>
                            </m:ctrlPr>
                          </m:dPr>
                          <m:e>
                            <m:f>
                              <m:fPr>
                                <m:ctrlPr>
                                  <a:rPr lang="en-US" sz="1400" b="0" i="1">
                                    <a:solidFill>
                                      <a:srgbClr val="C65911"/>
                                    </a:solidFill>
                                    <a:latin typeface="Cambria Math" panose="02040503050406030204" pitchFamily="18" charset="0"/>
                                    <a:ea typeface="Cambria Math" panose="02040503050406030204" pitchFamily="18" charset="0"/>
                                  </a:rPr>
                                </m:ctrlPr>
                              </m:fPr>
                              <m:num>
                                <m:sSub>
                                  <m:sSubPr>
                                    <m:ctrlPr>
                                      <a:rPr lang="en-US" sz="1400" b="0" i="1">
                                        <a:solidFill>
                                          <a:srgbClr val="C65911"/>
                                        </a:solidFill>
                                        <a:latin typeface="Cambria Math" panose="02040503050406030204" pitchFamily="18" charset="0"/>
                                        <a:ea typeface="Cambria Math" panose="02040503050406030204" pitchFamily="18" charset="0"/>
                                      </a:rPr>
                                    </m:ctrlPr>
                                  </m:sSubPr>
                                  <m:e>
                                    <m:r>
                                      <a:rPr lang="en-US" sz="1400" b="0" i="1">
                                        <a:solidFill>
                                          <a:srgbClr val="C65911"/>
                                        </a:solidFill>
                                        <a:latin typeface="Cambria Math" panose="02040503050406030204" pitchFamily="18" charset="0"/>
                                        <a:ea typeface="Cambria Math" panose="02040503050406030204" pitchFamily="18" charset="0"/>
                                      </a:rPr>
                                      <m:t>𝑙</m:t>
                                    </m:r>
                                  </m:e>
                                  <m:sub>
                                    <m:r>
                                      <a:rPr lang="en-US" sz="1400" b="0" i="1">
                                        <a:solidFill>
                                          <a:srgbClr val="C65911"/>
                                        </a:solidFill>
                                        <a:latin typeface="Cambria Math" panose="02040503050406030204" pitchFamily="18" charset="0"/>
                                        <a:ea typeface="Cambria Math" panose="02040503050406030204" pitchFamily="18" charset="0"/>
                                      </a:rPr>
                                      <m:t>𝑃</m:t>
                                    </m:r>
                                  </m:sub>
                                </m:sSub>
                              </m:num>
                              <m:den>
                                <m:r>
                                  <a:rPr lang="en-US" sz="1400" b="0" i="1">
                                    <a:solidFill>
                                      <a:srgbClr val="C65911"/>
                                    </a:solidFill>
                                    <a:latin typeface="Cambria Math" panose="02040503050406030204" pitchFamily="18" charset="0"/>
                                    <a:ea typeface="Cambria Math" panose="02040503050406030204" pitchFamily="18" charset="0"/>
                                  </a:rPr>
                                  <m:t>𝑟</m:t>
                                </m:r>
                              </m:den>
                            </m:f>
                            <m:f>
                              <m:fPr>
                                <m:ctrlPr>
                                  <a:rPr lang="en-US" sz="1400" b="0" i="1">
                                    <a:solidFill>
                                      <a:srgbClr val="C65911"/>
                                    </a:solidFill>
                                    <a:latin typeface="Cambria Math" panose="02040503050406030204" pitchFamily="18" charset="0"/>
                                    <a:ea typeface="Cambria Math" panose="02040503050406030204" pitchFamily="18" charset="0"/>
                                  </a:rPr>
                                </m:ctrlPr>
                              </m:fPr>
                              <m:num>
                                <m:r>
                                  <a:rPr lang="en-US" sz="1400" b="0" i="1">
                                    <a:solidFill>
                                      <a:srgbClr val="C65911"/>
                                    </a:solidFill>
                                    <a:latin typeface="Cambria Math" panose="02040503050406030204" pitchFamily="18" charset="0"/>
                                    <a:ea typeface="Cambria Math" panose="02040503050406030204" pitchFamily="18" charset="0"/>
                                  </a:rPr>
                                  <m:t>𝑀</m:t>
                                </m:r>
                              </m:num>
                              <m:den>
                                <m:sSub>
                                  <m:sSubPr>
                                    <m:ctrlPr>
                                      <a:rPr lang="en-US" sz="1400" b="0" i="1">
                                        <a:solidFill>
                                          <a:srgbClr val="C65911"/>
                                        </a:solidFill>
                                        <a:latin typeface="Cambria Math" panose="02040503050406030204" pitchFamily="18" charset="0"/>
                                        <a:ea typeface="Cambria Math" panose="02040503050406030204" pitchFamily="18" charset="0"/>
                                      </a:rPr>
                                    </m:ctrlPr>
                                  </m:sSubPr>
                                  <m:e>
                                    <m:r>
                                      <a:rPr lang="en-US" sz="1400" b="0" i="1">
                                        <a:solidFill>
                                          <a:srgbClr val="C65911"/>
                                        </a:solidFill>
                                        <a:latin typeface="Cambria Math" panose="02040503050406030204" pitchFamily="18" charset="0"/>
                                        <a:ea typeface="Cambria Math" panose="02040503050406030204" pitchFamily="18" charset="0"/>
                                      </a:rPr>
                                      <m:t>𝑚</m:t>
                                    </m:r>
                                  </m:e>
                                  <m:sub>
                                    <m:r>
                                      <a:rPr lang="en-US" sz="1400" b="0" i="1">
                                        <a:solidFill>
                                          <a:srgbClr val="C65911"/>
                                        </a:solidFill>
                                        <a:latin typeface="Cambria Math" panose="02040503050406030204" pitchFamily="18" charset="0"/>
                                        <a:ea typeface="Cambria Math" panose="02040503050406030204" pitchFamily="18" charset="0"/>
                                      </a:rPr>
                                      <m:t>𝑃</m:t>
                                    </m:r>
                                  </m:sub>
                                </m:sSub>
                              </m:den>
                            </m:f>
                          </m:e>
                        </m:d>
                      </m:e>
                    </m:rad>
                    <m:r>
                      <a:rPr lang="en-US" sz="1400" b="0" i="1">
                        <a:solidFill>
                          <a:schemeClr val="accent2">
                            <a:lumMod val="75000"/>
                          </a:schemeClr>
                        </a:solidFill>
                        <a:latin typeface="Cambria Math" panose="02040503050406030204" pitchFamily="18" charset="0"/>
                        <a:ea typeface="Cambria Math" panose="02040503050406030204" pitchFamily="18" charset="0"/>
                      </a:rPr>
                      <m:t> </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6" name="TextBox 15">
              <a:extLst>
                <a:ext uri="{FF2B5EF4-FFF2-40B4-BE49-F238E27FC236}">
                  <a16:creationId xmlns:a16="http://schemas.microsoft.com/office/drawing/2014/main" id="{9E8DBE8A-4111-4803-9C74-7CF73BD00813}"/>
                </a:ext>
              </a:extLst>
            </xdr:cNvPr>
            <xdr:cNvSpPr txBox="1"/>
          </xdr:nvSpPr>
          <xdr:spPr>
            <a:xfrm>
              <a:off x="6214731" y="34895565"/>
              <a:ext cx="1333241"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2</a:t>
              </a:r>
              <a:r>
                <a:rPr lang="en-US" sz="1400" b="0" i="0">
                  <a:solidFill>
                    <a:srgbClr val="C65911"/>
                  </a:solidFill>
                  <a:latin typeface="Cambria Math" panose="02040503050406030204" pitchFamily="18" charset="0"/>
                  <a:ea typeface="Cambria Math" panose="02040503050406030204" pitchFamily="18" charset="0"/>
                </a:rPr>
                <a:t>[𝑙_𝑃/𝑟  𝑀/𝑚_𝑃 ]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accent2">
                      <a:lumMod val="75000"/>
                    </a:schemeClr>
                  </a:solidFill>
                  <a:latin typeface="Cambria Math" panose="02040503050406030204" pitchFamily="18" charset="0"/>
                  <a:ea typeface="Cambria Math" panose="02040503050406030204" pitchFamily="18" charset="0"/>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𝑐</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220232</xdr:colOff>
      <xdr:row>108</xdr:row>
      <xdr:rowOff>76502</xdr:rowOff>
    </xdr:from>
    <xdr:ext cx="1282638" cy="607219"/>
    <mc:AlternateContent xmlns:mc="http://schemas.openxmlformats.org/markup-compatibility/2006">
      <mc:Choice xmlns:a14="http://schemas.microsoft.com/office/drawing/2010/main" Requires="a14">
        <xdr:sp macro="" textlink="">
          <xdr:nvSpPr>
            <xdr:cNvPr id="17" name="TextBox 16">
              <a:extLst>
                <a:ext uri="{FF2B5EF4-FFF2-40B4-BE49-F238E27FC236}">
                  <a16:creationId xmlns:a16="http://schemas.microsoft.com/office/drawing/2014/main" id="{7241C2F3-AD23-4585-8C64-7618022CB3E6}"/>
                </a:ext>
              </a:extLst>
            </xdr:cNvPr>
            <xdr:cNvSpPr txBox="1"/>
          </xdr:nvSpPr>
          <xdr:spPr>
            <a:xfrm>
              <a:off x="6240032" y="35671427"/>
              <a:ext cx="1282638"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d>
                      <m:dPr>
                        <m:begChr m:val="["/>
                        <m:endChr m:val="]"/>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𝑟</m:t>
                            </m:r>
                          </m:den>
                        </m:f>
                        <m:f>
                          <m:f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𝑀</m:t>
                            </m:r>
                          </m:num>
                          <m:den>
                            <m:sSub>
                              <m:sSub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𝑃</m:t>
                                </m:r>
                              </m:sub>
                            </m:sSub>
                          </m:den>
                        </m:f>
                      </m:e>
                    </m:d>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r>
                          <m:rPr>
                            <m:nor/>
                          </m:rP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P</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𝑎</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7" name="TextBox 16">
              <a:extLst>
                <a:ext uri="{FF2B5EF4-FFF2-40B4-BE49-F238E27FC236}">
                  <a16:creationId xmlns:a16="http://schemas.microsoft.com/office/drawing/2014/main" id="{7241C2F3-AD23-4585-8C64-7618022CB3E6}"/>
                </a:ext>
              </a:extLst>
            </xdr:cNvPr>
            <xdr:cNvSpPr txBox="1"/>
          </xdr:nvSpPr>
          <xdr:spPr>
            <a:xfrm>
              <a:off x="6240032" y="35671427"/>
              <a:ext cx="1282638"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kumimoji="0" lang="en-US" sz="1400" b="0" i="0"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a:t>[𝑙_𝑃/𝑟  𝑀/𝑚_𝑃 ]</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𝑙</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"P" /</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𝑟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𝑎</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148295</xdr:colOff>
      <xdr:row>110</xdr:row>
      <xdr:rowOff>80048</xdr:rowOff>
    </xdr:from>
    <xdr:ext cx="1426513" cy="607219"/>
    <mc:AlternateContent xmlns:mc="http://schemas.openxmlformats.org/markup-compatibility/2006">
      <mc:Choice xmlns:a14="http://schemas.microsoft.com/office/drawing/2010/main" Requires="a14">
        <xdr:sp macro="" textlink="">
          <xdr:nvSpPr>
            <xdr:cNvPr id="18" name="TextBox 17">
              <a:extLst>
                <a:ext uri="{FF2B5EF4-FFF2-40B4-BE49-F238E27FC236}">
                  <a16:creationId xmlns:a16="http://schemas.microsoft.com/office/drawing/2014/main" id="{971252D8-630D-4062-BB09-D720DAEF5F41}"/>
                </a:ext>
              </a:extLst>
            </xdr:cNvPr>
            <xdr:cNvSpPr txBox="1"/>
          </xdr:nvSpPr>
          <xdr:spPr>
            <a:xfrm>
              <a:off x="6168095" y="37198973"/>
              <a:ext cx="1426513"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d>
                      <m:dPr>
                        <m:begChr m:val="["/>
                        <m:endChr m:val="]"/>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𝑟</m:t>
                            </m:r>
                          </m:den>
                        </m:f>
                        <m:f>
                          <m:f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𝑀</m:t>
                            </m:r>
                          </m:num>
                          <m:den>
                            <m:sSub>
                              <m:sSubPr>
                                <m:ctrlP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m:t>𝑃</m:t>
                                </m:r>
                              </m:sub>
                            </m:sSub>
                          </m:den>
                        </m:f>
                      </m:e>
                    </m:d>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𝐹</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8" name="TextBox 17">
              <a:extLst>
                <a:ext uri="{FF2B5EF4-FFF2-40B4-BE49-F238E27FC236}">
                  <a16:creationId xmlns:a16="http://schemas.microsoft.com/office/drawing/2014/main" id="{971252D8-630D-4062-BB09-D720DAEF5F41}"/>
                </a:ext>
              </a:extLst>
            </xdr:cNvPr>
            <xdr:cNvSpPr txBox="1"/>
          </xdr:nvSpPr>
          <xdr:spPr>
            <a:xfrm>
              <a:off x="6168095" y="37198973"/>
              <a:ext cx="1426513"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accent2">
                      <a:lumMod val="75000"/>
                    </a:schemeClr>
                  </a:solidFill>
                  <a:effectLst/>
                  <a:uLnTx/>
                  <a:uFillTx/>
                  <a:latin typeface="Cambria Math" panose="02040503050406030204" pitchFamily="18" charset="0"/>
                  <a:ea typeface="Cambria Math" panose="02040503050406030204" pitchFamily="18" charset="0"/>
                  <a:cs typeface="+mn-cs"/>
                </a:rPr>
                <a:t>[𝑙_𝑃/𝑟  𝑀/𝑚_𝑃 ]</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𝑙</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𝑃</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𝑟</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𝑚/𝑚</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𝑃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𝐹</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704585</xdr:colOff>
      <xdr:row>30</xdr:row>
      <xdr:rowOff>147224</xdr:rowOff>
    </xdr:from>
    <xdr:ext cx="363538" cy="467353"/>
    <mc:AlternateContent xmlns:mc="http://schemas.openxmlformats.org/markup-compatibility/2006">
      <mc:Choice xmlns:a14="http://schemas.microsoft.com/office/drawing/2010/main" Requires="a14">
        <xdr:sp macro="" textlink="">
          <xdr:nvSpPr>
            <xdr:cNvPr id="19" name="TextBox 18">
              <a:extLst>
                <a:ext uri="{FF2B5EF4-FFF2-40B4-BE49-F238E27FC236}">
                  <a16:creationId xmlns:a16="http://schemas.microsoft.com/office/drawing/2014/main" id="{39386235-9BE2-422A-A7D5-5C6E5E99A8B3}"/>
                </a:ext>
              </a:extLst>
            </xdr:cNvPr>
            <xdr:cNvSpPr txBox="1"/>
          </xdr:nvSpPr>
          <xdr:spPr>
            <a:xfrm>
              <a:off x="3295385" y="8691149"/>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𝑣</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𝑒</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9" name="TextBox 18">
              <a:extLst>
                <a:ext uri="{FF2B5EF4-FFF2-40B4-BE49-F238E27FC236}">
                  <a16:creationId xmlns:a16="http://schemas.microsoft.com/office/drawing/2014/main" id="{39386235-9BE2-422A-A7D5-5C6E5E99A8B3}"/>
                </a:ext>
              </a:extLst>
            </xdr:cNvPr>
            <xdr:cNvSpPr txBox="1"/>
          </xdr:nvSpPr>
          <xdr:spPr>
            <a:xfrm>
              <a:off x="3295385" y="8691149"/>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𝑣_𝑒</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704585</xdr:colOff>
      <xdr:row>32</xdr:row>
      <xdr:rowOff>129772</xdr:rowOff>
    </xdr:from>
    <xdr:ext cx="363538" cy="467353"/>
    <mc:AlternateContent xmlns:mc="http://schemas.openxmlformats.org/markup-compatibility/2006">
      <mc:Choice xmlns:a14="http://schemas.microsoft.com/office/drawing/2010/main" Requires="a14">
        <xdr:sp macro="" textlink="">
          <xdr:nvSpPr>
            <xdr:cNvPr id="20" name="TextBox 19">
              <a:extLst>
                <a:ext uri="{FF2B5EF4-FFF2-40B4-BE49-F238E27FC236}">
                  <a16:creationId xmlns:a16="http://schemas.microsoft.com/office/drawing/2014/main" id="{634D9FD7-1E8E-471B-80DA-E383943C2FC5}"/>
                </a:ext>
              </a:extLst>
            </xdr:cNvPr>
            <xdr:cNvSpPr txBox="1"/>
          </xdr:nvSpPr>
          <xdr:spPr>
            <a:xfrm>
              <a:off x="3295385" y="10197697"/>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𝑈</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𝑔</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0" name="TextBox 19">
              <a:extLst>
                <a:ext uri="{FF2B5EF4-FFF2-40B4-BE49-F238E27FC236}">
                  <a16:creationId xmlns:a16="http://schemas.microsoft.com/office/drawing/2014/main" id="{634D9FD7-1E8E-471B-80DA-E383943C2FC5}"/>
                </a:ext>
              </a:extLst>
            </xdr:cNvPr>
            <xdr:cNvSpPr txBox="1"/>
          </xdr:nvSpPr>
          <xdr:spPr>
            <a:xfrm>
              <a:off x="3295385" y="10197697"/>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𝑈_𝑔</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704585</xdr:colOff>
      <xdr:row>31</xdr:row>
      <xdr:rowOff>155569</xdr:rowOff>
    </xdr:from>
    <xdr:ext cx="363538" cy="467353"/>
    <mc:AlternateContent xmlns:mc="http://schemas.openxmlformats.org/markup-compatibility/2006">
      <mc:Choice xmlns:a14="http://schemas.microsoft.com/office/drawing/2010/main" Requires="a14">
        <xdr:sp macro="" textlink="">
          <xdr:nvSpPr>
            <xdr:cNvPr id="21" name="TextBox 20">
              <a:extLst>
                <a:ext uri="{FF2B5EF4-FFF2-40B4-BE49-F238E27FC236}">
                  <a16:creationId xmlns:a16="http://schemas.microsoft.com/office/drawing/2014/main" id="{66963F50-209B-4F7E-B019-DE6BF1CBDEFC}"/>
                </a:ext>
              </a:extLst>
            </xdr:cNvPr>
            <xdr:cNvSpPr txBox="1"/>
          </xdr:nvSpPr>
          <xdr:spPr>
            <a:xfrm>
              <a:off x="3295385" y="9461494"/>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𝑔</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1" name="TextBox 20">
              <a:extLst>
                <a:ext uri="{FF2B5EF4-FFF2-40B4-BE49-F238E27FC236}">
                  <a16:creationId xmlns:a16="http://schemas.microsoft.com/office/drawing/2014/main" id="{66963F50-209B-4F7E-B019-DE6BF1CBDEFC}"/>
                </a:ext>
              </a:extLst>
            </xdr:cNvPr>
            <xdr:cNvSpPr txBox="1"/>
          </xdr:nvSpPr>
          <xdr:spPr>
            <a:xfrm>
              <a:off x="3295385" y="9461494"/>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𝑔</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704585</xdr:colOff>
      <xdr:row>33</xdr:row>
      <xdr:rowOff>158591</xdr:rowOff>
    </xdr:from>
    <xdr:ext cx="363538" cy="467353"/>
    <mc:AlternateContent xmlns:mc="http://schemas.openxmlformats.org/markup-compatibility/2006">
      <mc:Choice xmlns:a14="http://schemas.microsoft.com/office/drawing/2010/main" Requires="a14">
        <xdr:sp macro="" textlink="">
          <xdr:nvSpPr>
            <xdr:cNvPr id="22" name="TextBox 21">
              <a:extLst>
                <a:ext uri="{FF2B5EF4-FFF2-40B4-BE49-F238E27FC236}">
                  <a16:creationId xmlns:a16="http://schemas.microsoft.com/office/drawing/2014/main" id="{C8876B26-9A64-4420-9FD2-13C312D92594}"/>
                </a:ext>
              </a:extLst>
            </xdr:cNvPr>
            <xdr:cNvSpPr txBox="1"/>
          </xdr:nvSpPr>
          <xdr:spPr>
            <a:xfrm>
              <a:off x="3295385" y="10988516"/>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𝐹</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2" name="TextBox 21">
              <a:extLst>
                <a:ext uri="{FF2B5EF4-FFF2-40B4-BE49-F238E27FC236}">
                  <a16:creationId xmlns:a16="http://schemas.microsoft.com/office/drawing/2014/main" id="{C8876B26-9A64-4420-9FD2-13C312D92594}"/>
                </a:ext>
              </a:extLst>
            </xdr:cNvPr>
            <xdr:cNvSpPr txBox="1"/>
          </xdr:nvSpPr>
          <xdr:spPr>
            <a:xfrm>
              <a:off x="3295385" y="10988516"/>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𝐹</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416587</xdr:colOff>
      <xdr:row>107</xdr:row>
      <xdr:rowOff>62640</xdr:rowOff>
    </xdr:from>
    <xdr:ext cx="931334" cy="636521"/>
    <mc:AlternateContent xmlns:mc="http://schemas.openxmlformats.org/markup-compatibility/2006">
      <mc:Choice xmlns:a14="http://schemas.microsoft.com/office/drawing/2010/main" Requires="a14">
        <xdr:sp macro="" textlink="">
          <xdr:nvSpPr>
            <xdr:cNvPr id="23" name="TextBox 22">
              <a:extLst>
                <a:ext uri="{FF2B5EF4-FFF2-40B4-BE49-F238E27FC236}">
                  <a16:creationId xmlns:a16="http://schemas.microsoft.com/office/drawing/2014/main" id="{9D65039E-3DCE-441A-81A9-8D3E9B265FCB}"/>
                </a:ext>
              </a:extLst>
            </xdr:cNvPr>
            <xdr:cNvSpPr txBox="1"/>
          </xdr:nvSpPr>
          <xdr:spPr>
            <a:xfrm>
              <a:off x="9865387" y="34895565"/>
              <a:ext cx="931334"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400" i="1">
                                <a:solidFill>
                                  <a:schemeClr val="tx1">
                                    <a:lumMod val="75000"/>
                                    <a:lumOff val="25000"/>
                                  </a:schemeClr>
                                </a:solidFill>
                                <a:effectLst/>
                                <a:latin typeface="Cambria Math" panose="02040503050406030204" pitchFamily="18" charset="0"/>
                                <a:ea typeface="+mn-ea"/>
                                <a:cs typeface="+mn-cs"/>
                              </a:rPr>
                            </m:ctrlPr>
                          </m:fPr>
                          <m:num>
                            <m:r>
                              <a:rPr lang="en-US" sz="1400" b="0" i="1">
                                <a:solidFill>
                                  <a:schemeClr val="tx1">
                                    <a:lumMod val="75000"/>
                                    <a:lumOff val="25000"/>
                                  </a:schemeClr>
                                </a:solidFill>
                                <a:effectLst/>
                                <a:latin typeface="Cambria Math" panose="02040503050406030204" pitchFamily="18" charset="0"/>
                                <a:ea typeface="+mn-ea"/>
                                <a:cs typeface="+mn-cs"/>
                              </a:rPr>
                              <m:t>𝑅</m:t>
                            </m:r>
                            <m:r>
                              <a:rPr lang="en-US" sz="1400" b="0" i="1" baseline="-25000">
                                <a:solidFill>
                                  <a:schemeClr val="tx1">
                                    <a:lumMod val="75000"/>
                                    <a:lumOff val="25000"/>
                                  </a:schemeClr>
                                </a:solidFill>
                                <a:effectLst/>
                                <a:latin typeface="Cambria Math" panose="02040503050406030204" pitchFamily="18" charset="0"/>
                                <a:ea typeface="+mn-ea"/>
                                <a:cs typeface="+mn-cs"/>
                              </a:rPr>
                              <m:t>𝑠</m:t>
                            </m:r>
                          </m:num>
                          <m:den>
                            <m:r>
                              <a:rPr lang="en-US" sz="1400" b="0" i="1">
                                <a:solidFill>
                                  <a:schemeClr val="tx1">
                                    <a:lumMod val="75000"/>
                                    <a:lumOff val="25000"/>
                                  </a:schemeClr>
                                </a:solidFill>
                                <a:effectLst/>
                                <a:latin typeface="Cambria Math" panose="02040503050406030204" pitchFamily="18" charset="0"/>
                                <a:ea typeface="+mn-ea"/>
                                <a:cs typeface="+mn-cs"/>
                              </a:rPr>
                              <m:t>𝑟</m:t>
                            </m:r>
                          </m:den>
                        </m:f>
                      </m:e>
                    </m:rad>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3" name="TextBox 22">
              <a:extLst>
                <a:ext uri="{FF2B5EF4-FFF2-40B4-BE49-F238E27FC236}">
                  <a16:creationId xmlns:a16="http://schemas.microsoft.com/office/drawing/2014/main" id="{9D65039E-3DCE-441A-81A9-8D3E9B265FCB}"/>
                </a:ext>
              </a:extLst>
            </xdr:cNvPr>
            <xdr:cNvSpPr txBox="1"/>
          </xdr:nvSpPr>
          <xdr:spPr>
            <a:xfrm>
              <a:off x="9865387" y="34895565"/>
              <a:ext cx="931334"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effectLst/>
                  <a:latin typeface="Cambria Math" panose="02040503050406030204" pitchFamily="18" charset="0"/>
                  <a:ea typeface="+mn-ea"/>
                  <a:cs typeface="+mn-cs"/>
                </a:rPr>
                <a:t>𝑅</a:t>
              </a:r>
              <a:r>
                <a:rPr lang="en-US" sz="1400" b="0" i="0" baseline="-25000">
                  <a:solidFill>
                    <a:schemeClr val="tx1">
                      <a:lumMod val="75000"/>
                      <a:lumOff val="25000"/>
                    </a:schemeClr>
                  </a:solidFill>
                  <a:effectLst/>
                  <a:latin typeface="Cambria Math" panose="02040503050406030204" pitchFamily="18" charset="0"/>
                  <a:ea typeface="+mn-ea"/>
                  <a:cs typeface="+mn-cs"/>
                </a:rPr>
                <a:t>𝑠/</a:t>
              </a:r>
              <a:r>
                <a:rPr lang="en-US" sz="1400" b="0" i="0">
                  <a:solidFill>
                    <a:schemeClr val="tx1">
                      <a:lumMod val="75000"/>
                      <a:lumOff val="25000"/>
                    </a:schemeClr>
                  </a:solidFill>
                  <a:effectLst/>
                  <a:latin typeface="Cambria Math" panose="02040503050406030204" pitchFamily="18" charset="0"/>
                  <a:ea typeface="+mn-ea"/>
                  <a:cs typeface="+mn-cs"/>
                </a:rPr>
                <a:t>𝑟</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𝑐</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353617</xdr:colOff>
      <xdr:row>109</xdr:row>
      <xdr:rowOff>68492</xdr:rowOff>
    </xdr:from>
    <xdr:ext cx="1057275" cy="607219"/>
    <mc:AlternateContent xmlns:mc="http://schemas.openxmlformats.org/markup-compatibility/2006">
      <mc:Choice xmlns:a14="http://schemas.microsoft.com/office/drawing/2010/main" Requires="a14">
        <xdr:sp macro="" textlink="">
          <xdr:nvSpPr>
            <xdr:cNvPr id="24" name="TextBox 23">
              <a:extLst>
                <a:ext uri="{FF2B5EF4-FFF2-40B4-BE49-F238E27FC236}">
                  <a16:creationId xmlns:a16="http://schemas.microsoft.com/office/drawing/2014/main" id="{CF99BC5F-45FA-4712-B42E-8AE1686A5BE7}"/>
                </a:ext>
              </a:extLst>
            </xdr:cNvPr>
            <xdr:cNvSpPr txBox="1"/>
          </xdr:nvSpPr>
          <xdr:spPr>
            <a:xfrm>
              <a:off x="9802417" y="36425417"/>
              <a:ext cx="1057275"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𝑅</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𝑆</m:t>
                            </m:r>
                          </m:sub>
                        </m:sSub>
                      </m:num>
                      <m:den>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sSup>
                      <m:sSup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4" name="TextBox 23">
              <a:extLst>
                <a:ext uri="{FF2B5EF4-FFF2-40B4-BE49-F238E27FC236}">
                  <a16:creationId xmlns:a16="http://schemas.microsoft.com/office/drawing/2014/main" id="{CF99BC5F-45FA-4712-B42E-8AE1686A5BE7}"/>
                </a:ext>
              </a:extLst>
            </xdr:cNvPr>
            <xdr:cNvSpPr txBox="1"/>
          </xdr:nvSpPr>
          <xdr:spPr>
            <a:xfrm>
              <a:off x="9802417" y="36425417"/>
              <a:ext cx="1057275"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−𝑅_𝑆/2𝑟 𝑚𝑐^2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372069</xdr:colOff>
      <xdr:row>108</xdr:row>
      <xdr:rowOff>122385</xdr:rowOff>
    </xdr:from>
    <xdr:ext cx="989541" cy="515453"/>
    <mc:AlternateContent xmlns:mc="http://schemas.openxmlformats.org/markup-compatibility/2006">
      <mc:Choice xmlns:a14="http://schemas.microsoft.com/office/drawing/2010/main" Requires="a14">
        <xdr:sp macro="" textlink="">
          <xdr:nvSpPr>
            <xdr:cNvPr id="25" name="TextBox 24">
              <a:extLst>
                <a:ext uri="{FF2B5EF4-FFF2-40B4-BE49-F238E27FC236}">
                  <a16:creationId xmlns:a16="http://schemas.microsoft.com/office/drawing/2014/main" id="{7451AAAC-DF6D-4256-AEE0-337B3CBC4199}"/>
                </a:ext>
              </a:extLst>
            </xdr:cNvPr>
            <xdr:cNvSpPr txBox="1"/>
          </xdr:nvSpPr>
          <xdr:spPr>
            <a:xfrm>
              <a:off x="8106369" y="35717310"/>
              <a:ext cx="989541" cy="515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𝑠</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r>
                          <m:rPr>
                            <m:nor/>
                          </m:rP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P</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𝑎</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5" name="TextBox 24">
              <a:extLst>
                <a:ext uri="{FF2B5EF4-FFF2-40B4-BE49-F238E27FC236}">
                  <a16:creationId xmlns:a16="http://schemas.microsoft.com/office/drawing/2014/main" id="{7451AAAC-DF6D-4256-AEE0-337B3CBC4199}"/>
                </a:ext>
              </a:extLst>
            </xdr:cNvPr>
            <xdr:cNvSpPr txBox="1"/>
          </xdr:nvSpPr>
          <xdr:spPr>
            <a:xfrm>
              <a:off x="8106369" y="35717310"/>
              <a:ext cx="989541" cy="515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−𝑅</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𝑠</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/2𝑟  </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𝑙</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"P" /</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𝑟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𝑎</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327222</xdr:colOff>
      <xdr:row>109</xdr:row>
      <xdr:rowOff>74997</xdr:rowOff>
    </xdr:from>
    <xdr:ext cx="1079234" cy="594209"/>
    <mc:AlternateContent xmlns:mc="http://schemas.openxmlformats.org/markup-compatibility/2006">
      <mc:Choice xmlns:a14="http://schemas.microsoft.com/office/drawing/2010/main" Requires="a14">
        <xdr:sp macro="" textlink="">
          <xdr:nvSpPr>
            <xdr:cNvPr id="26" name="TextBox 25">
              <a:extLst>
                <a:ext uri="{FF2B5EF4-FFF2-40B4-BE49-F238E27FC236}">
                  <a16:creationId xmlns:a16="http://schemas.microsoft.com/office/drawing/2014/main" id="{85BC1A40-0DEA-446B-98DE-B60C144A45DB}"/>
                </a:ext>
              </a:extLst>
            </xdr:cNvPr>
            <xdr:cNvSpPr txBox="1"/>
          </xdr:nvSpPr>
          <xdr:spPr>
            <a:xfrm>
              <a:off x="8061522" y="36431922"/>
              <a:ext cx="1079234" cy="594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𝑠</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num>
                      <m:den>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𝐸</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6" name="TextBox 25">
              <a:extLst>
                <a:ext uri="{FF2B5EF4-FFF2-40B4-BE49-F238E27FC236}">
                  <a16:creationId xmlns:a16="http://schemas.microsoft.com/office/drawing/2014/main" id="{85BC1A40-0DEA-446B-98DE-B60C144A45DB}"/>
                </a:ext>
              </a:extLst>
            </xdr:cNvPr>
            <xdr:cNvSpPr txBox="1"/>
          </xdr:nvSpPr>
          <xdr:spPr>
            <a:xfrm>
              <a:off x="8061522" y="36431922"/>
              <a:ext cx="1079234" cy="594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−𝑅</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𝑠</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/2𝑟   𝑚/𝑚_𝑃  𝐸_𝑃</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387484</xdr:colOff>
      <xdr:row>108</xdr:row>
      <xdr:rowOff>76502</xdr:rowOff>
    </xdr:from>
    <xdr:ext cx="989541" cy="607219"/>
    <mc:AlternateContent xmlns:mc="http://schemas.openxmlformats.org/markup-compatibility/2006">
      <mc:Choice xmlns:a14="http://schemas.microsoft.com/office/drawing/2010/main" Requires="a14">
        <xdr:sp macro="" textlink="">
          <xdr:nvSpPr>
            <xdr:cNvPr id="27" name="TextBox 26">
              <a:extLst>
                <a:ext uri="{FF2B5EF4-FFF2-40B4-BE49-F238E27FC236}">
                  <a16:creationId xmlns:a16="http://schemas.microsoft.com/office/drawing/2014/main" id="{45DAF049-1C4C-45EA-8271-2E0F73FE214E}"/>
                </a:ext>
              </a:extLst>
            </xdr:cNvPr>
            <xdr:cNvSpPr txBox="1"/>
          </xdr:nvSpPr>
          <xdr:spPr>
            <a:xfrm>
              <a:off x="9836284" y="35671427"/>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𝑠</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sSup>
                          <m:sSup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sup>
                        </m:sSup>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7" name="TextBox 26">
              <a:extLst>
                <a:ext uri="{FF2B5EF4-FFF2-40B4-BE49-F238E27FC236}">
                  <a16:creationId xmlns:a16="http://schemas.microsoft.com/office/drawing/2014/main" id="{45DAF049-1C4C-45EA-8271-2E0F73FE214E}"/>
                </a:ext>
              </a:extLst>
            </xdr:cNvPr>
            <xdr:cNvSpPr txBox="1"/>
          </xdr:nvSpPr>
          <xdr:spPr>
            <a:xfrm>
              <a:off x="9836284" y="35671427"/>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−𝑅</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𝑠</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/2𝑟  </a:t>
              </a:r>
              <a:r>
                <a:rPr lang="en-US" sz="1400" i="0">
                  <a:solidFill>
                    <a:schemeClr val="tx1">
                      <a:lumMod val="75000"/>
                      <a:lumOff val="25000"/>
                    </a:schemeClr>
                  </a:solidFill>
                  <a:latin typeface="Cambria Math" panose="02040503050406030204" pitchFamily="18" charset="0"/>
                  <a:ea typeface="Cambria Math" panose="02040503050406030204" pitchFamily="18" charset="0"/>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𝑐^2/</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𝑟</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387484</xdr:colOff>
      <xdr:row>110</xdr:row>
      <xdr:rowOff>80048</xdr:rowOff>
    </xdr:from>
    <xdr:ext cx="989541" cy="607219"/>
    <mc:AlternateContent xmlns:mc="http://schemas.openxmlformats.org/markup-compatibility/2006">
      <mc:Choice xmlns:a14="http://schemas.microsoft.com/office/drawing/2010/main" Requires="a14">
        <xdr:sp macro="" textlink="">
          <xdr:nvSpPr>
            <xdr:cNvPr id="28" name="TextBox 27">
              <a:extLst>
                <a:ext uri="{FF2B5EF4-FFF2-40B4-BE49-F238E27FC236}">
                  <a16:creationId xmlns:a16="http://schemas.microsoft.com/office/drawing/2014/main" id="{8EC702FA-83CF-4C89-A9B0-32F6B0AB5C41}"/>
                </a:ext>
              </a:extLst>
            </xdr:cNvPr>
            <xdr:cNvSpPr txBox="1"/>
          </xdr:nvSpPr>
          <xdr:spPr>
            <a:xfrm>
              <a:off x="9836284" y="37198973"/>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𝑠</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i="1">
                            <a:solidFill>
                              <a:schemeClr val="tx1">
                                <a:lumMod val="75000"/>
                                <a:lumOff val="25000"/>
                              </a:schemeClr>
                            </a:solidFill>
                            <a:latin typeface="Cambria Math" panose="02040503050406030204" pitchFamily="18" charset="0"/>
                            <a:ea typeface="Cambria Math" panose="02040503050406030204" pitchFamily="18" charset="0"/>
                          </a:rPr>
                          <m:t>𝑚</m:t>
                        </m:r>
                        <m:sSup>
                          <m:sSup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sup>
                        </m:sSup>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8" name="TextBox 27">
              <a:extLst>
                <a:ext uri="{FF2B5EF4-FFF2-40B4-BE49-F238E27FC236}">
                  <a16:creationId xmlns:a16="http://schemas.microsoft.com/office/drawing/2014/main" id="{8EC702FA-83CF-4C89-A9B0-32F6B0AB5C41}"/>
                </a:ext>
              </a:extLst>
            </xdr:cNvPr>
            <xdr:cNvSpPr txBox="1"/>
          </xdr:nvSpPr>
          <xdr:spPr>
            <a:xfrm>
              <a:off x="9836284" y="37198973"/>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𝑅</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𝑠</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/2𝑟  </a:t>
              </a:r>
              <a:r>
                <a:rPr lang="en-US" sz="1400" i="0">
                  <a:solidFill>
                    <a:schemeClr val="tx1">
                      <a:lumMod val="75000"/>
                      <a:lumOff val="25000"/>
                    </a:schemeClr>
                  </a:solidFill>
                  <a:latin typeface="Cambria Math" panose="02040503050406030204" pitchFamily="18" charset="0"/>
                  <a:ea typeface="Cambria Math" panose="02040503050406030204" pitchFamily="18" charset="0"/>
                </a:rPr>
                <a:t> (𝑚</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𝑐^2)/</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𝑟</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401172</xdr:colOff>
      <xdr:row>107</xdr:row>
      <xdr:rowOff>62640</xdr:rowOff>
    </xdr:from>
    <xdr:ext cx="931334" cy="636521"/>
    <mc:AlternateContent xmlns:mc="http://schemas.openxmlformats.org/markup-compatibility/2006">
      <mc:Choice xmlns:a14="http://schemas.microsoft.com/office/drawing/2010/main" Requires="a14">
        <xdr:sp macro="" textlink="">
          <xdr:nvSpPr>
            <xdr:cNvPr id="29" name="TextBox 28">
              <a:extLst>
                <a:ext uri="{FF2B5EF4-FFF2-40B4-BE49-F238E27FC236}">
                  <a16:creationId xmlns:a16="http://schemas.microsoft.com/office/drawing/2014/main" id="{045CB1E9-5EA9-4665-833C-A292A362C66F}"/>
                </a:ext>
              </a:extLst>
            </xdr:cNvPr>
            <xdr:cNvSpPr txBox="1"/>
          </xdr:nvSpPr>
          <xdr:spPr>
            <a:xfrm>
              <a:off x="8135472" y="34895565"/>
              <a:ext cx="931334"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400" i="1">
                                <a:solidFill>
                                  <a:schemeClr val="tx1">
                                    <a:lumMod val="75000"/>
                                    <a:lumOff val="25000"/>
                                  </a:schemeClr>
                                </a:solidFill>
                                <a:effectLst/>
                                <a:latin typeface="Cambria Math" panose="02040503050406030204" pitchFamily="18" charset="0"/>
                                <a:ea typeface="+mn-ea"/>
                                <a:cs typeface="+mn-cs"/>
                              </a:rPr>
                            </m:ctrlPr>
                          </m:fPr>
                          <m:num>
                            <m:r>
                              <a:rPr lang="en-US" sz="1400" b="0" i="1">
                                <a:solidFill>
                                  <a:schemeClr val="tx1">
                                    <a:lumMod val="75000"/>
                                    <a:lumOff val="25000"/>
                                  </a:schemeClr>
                                </a:solidFill>
                                <a:effectLst/>
                                <a:latin typeface="Cambria Math" panose="02040503050406030204" pitchFamily="18" charset="0"/>
                                <a:ea typeface="+mn-ea"/>
                                <a:cs typeface="+mn-cs"/>
                              </a:rPr>
                              <m:t>𝑅</m:t>
                            </m:r>
                            <m:r>
                              <a:rPr lang="en-US" sz="1400" b="0" i="1" baseline="-25000">
                                <a:solidFill>
                                  <a:schemeClr val="tx1">
                                    <a:lumMod val="75000"/>
                                    <a:lumOff val="25000"/>
                                  </a:schemeClr>
                                </a:solidFill>
                                <a:effectLst/>
                                <a:latin typeface="Cambria Math" panose="02040503050406030204" pitchFamily="18" charset="0"/>
                                <a:ea typeface="+mn-ea"/>
                                <a:cs typeface="+mn-cs"/>
                              </a:rPr>
                              <m:t>𝑠</m:t>
                            </m:r>
                          </m:num>
                          <m:den>
                            <m:r>
                              <a:rPr lang="en-US" sz="1400" b="0" i="1">
                                <a:solidFill>
                                  <a:schemeClr val="tx1">
                                    <a:lumMod val="75000"/>
                                    <a:lumOff val="25000"/>
                                  </a:schemeClr>
                                </a:solidFill>
                                <a:effectLst/>
                                <a:latin typeface="Cambria Math" panose="02040503050406030204" pitchFamily="18" charset="0"/>
                                <a:ea typeface="+mn-ea"/>
                                <a:cs typeface="+mn-cs"/>
                              </a:rPr>
                              <m:t>𝑟</m:t>
                            </m:r>
                          </m:den>
                        </m:f>
                      </m:e>
                    </m:rad>
                    <m:r>
                      <a:rPr lang="en-US" sz="1400" b="0" i="1">
                        <a:solidFill>
                          <a:schemeClr val="tx1">
                            <a:lumMod val="75000"/>
                            <a:lumOff val="25000"/>
                          </a:schemeClr>
                        </a:solidFill>
                        <a:effectLst/>
                        <a:latin typeface="Cambria Math" panose="02040503050406030204" pitchFamily="18" charset="0"/>
                        <a:ea typeface="+mn-ea"/>
                        <a:cs typeface="+mn-cs"/>
                      </a:rPr>
                      <m:t> </m:t>
                    </m:r>
                    <m:f>
                      <m:fPr>
                        <m:ctrlPr>
                          <a:rPr lang="en-US" sz="1400" b="0" i="1">
                            <a:solidFill>
                              <a:schemeClr val="tx1">
                                <a:lumMod val="75000"/>
                                <a:lumOff val="25000"/>
                              </a:schemeClr>
                            </a:solidFill>
                            <a:effectLst/>
                            <a:latin typeface="Cambria Math" panose="02040503050406030204" pitchFamily="18" charset="0"/>
                            <a:ea typeface="+mn-ea"/>
                            <a:cs typeface="+mn-cs"/>
                          </a:rPr>
                        </m:ctrlPr>
                      </m:fPr>
                      <m:num>
                        <m:sSub>
                          <m:sSubPr>
                            <m:ctrlPr>
                              <a:rPr lang="en-US" sz="1400" b="0" i="1">
                                <a:solidFill>
                                  <a:schemeClr val="tx1">
                                    <a:lumMod val="75000"/>
                                    <a:lumOff val="25000"/>
                                  </a:schemeClr>
                                </a:solidFill>
                                <a:effectLst/>
                                <a:latin typeface="Cambria Math" panose="02040503050406030204" pitchFamily="18" charset="0"/>
                                <a:ea typeface="+mn-ea"/>
                                <a:cs typeface="+mn-cs"/>
                              </a:rPr>
                            </m:ctrlPr>
                          </m:sSubPr>
                          <m:e>
                            <m:r>
                              <a:rPr lang="en-US" sz="1400" b="0" i="1">
                                <a:solidFill>
                                  <a:schemeClr val="tx1">
                                    <a:lumMod val="75000"/>
                                    <a:lumOff val="25000"/>
                                  </a:schemeClr>
                                </a:solidFill>
                                <a:effectLst/>
                                <a:latin typeface="Cambria Math" panose="02040503050406030204" pitchFamily="18" charset="0"/>
                                <a:ea typeface="+mn-ea"/>
                                <a:cs typeface="+mn-cs"/>
                              </a:rPr>
                              <m:t>𝑙</m:t>
                            </m:r>
                          </m:e>
                          <m:sub>
                            <m:r>
                              <a:rPr lang="en-US" sz="1400" b="0" i="1">
                                <a:solidFill>
                                  <a:schemeClr val="tx1">
                                    <a:lumMod val="75000"/>
                                    <a:lumOff val="25000"/>
                                  </a:schemeClr>
                                </a:solidFill>
                                <a:effectLst/>
                                <a:latin typeface="Cambria Math" panose="02040503050406030204" pitchFamily="18" charset="0"/>
                                <a:ea typeface="+mn-ea"/>
                                <a:cs typeface="+mn-cs"/>
                              </a:rPr>
                              <m:t>𝑃</m:t>
                            </m:r>
                          </m:sub>
                        </m:sSub>
                      </m:num>
                      <m:den>
                        <m:sSub>
                          <m:sSubPr>
                            <m:ctrlPr>
                              <a:rPr lang="en-US" sz="1400" b="0" i="1">
                                <a:solidFill>
                                  <a:schemeClr val="tx1">
                                    <a:lumMod val="75000"/>
                                    <a:lumOff val="25000"/>
                                  </a:schemeClr>
                                </a:solidFill>
                                <a:effectLst/>
                                <a:latin typeface="Cambria Math" panose="02040503050406030204" pitchFamily="18" charset="0"/>
                                <a:ea typeface="+mn-ea"/>
                                <a:cs typeface="+mn-cs"/>
                              </a:rPr>
                            </m:ctrlPr>
                          </m:sSubPr>
                          <m:e>
                            <m:r>
                              <a:rPr lang="en-US" sz="1400" b="0" i="1">
                                <a:solidFill>
                                  <a:schemeClr val="tx1">
                                    <a:lumMod val="75000"/>
                                    <a:lumOff val="25000"/>
                                  </a:schemeClr>
                                </a:solidFill>
                                <a:effectLst/>
                                <a:latin typeface="Cambria Math" panose="02040503050406030204" pitchFamily="18" charset="0"/>
                                <a:ea typeface="+mn-ea"/>
                                <a:cs typeface="+mn-cs"/>
                              </a:rPr>
                              <m:t>𝑡</m:t>
                            </m:r>
                          </m:e>
                          <m:sub>
                            <m:r>
                              <a:rPr lang="en-US" sz="1400" b="0" i="1">
                                <a:solidFill>
                                  <a:schemeClr val="tx1">
                                    <a:lumMod val="75000"/>
                                    <a:lumOff val="25000"/>
                                  </a:schemeClr>
                                </a:solidFill>
                                <a:effectLst/>
                                <a:latin typeface="Cambria Math" panose="02040503050406030204" pitchFamily="18" charset="0"/>
                                <a:ea typeface="+mn-ea"/>
                                <a:cs typeface="+mn-cs"/>
                              </a:rPr>
                              <m:t>𝑃</m:t>
                            </m:r>
                          </m:sub>
                        </m:sSub>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9" name="TextBox 28">
              <a:extLst>
                <a:ext uri="{FF2B5EF4-FFF2-40B4-BE49-F238E27FC236}">
                  <a16:creationId xmlns:a16="http://schemas.microsoft.com/office/drawing/2014/main" id="{045CB1E9-5EA9-4665-833C-A292A362C66F}"/>
                </a:ext>
              </a:extLst>
            </xdr:cNvPr>
            <xdr:cNvSpPr txBox="1"/>
          </xdr:nvSpPr>
          <xdr:spPr>
            <a:xfrm>
              <a:off x="8135472" y="34895565"/>
              <a:ext cx="931334"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effectLst/>
                  <a:latin typeface="Cambria Math" panose="02040503050406030204" pitchFamily="18" charset="0"/>
                  <a:ea typeface="+mn-ea"/>
                  <a:cs typeface="+mn-cs"/>
                </a:rPr>
                <a:t>𝑅</a:t>
              </a:r>
              <a:r>
                <a:rPr lang="en-US" sz="1400" b="0" i="0" baseline="-25000">
                  <a:solidFill>
                    <a:schemeClr val="tx1">
                      <a:lumMod val="75000"/>
                      <a:lumOff val="25000"/>
                    </a:schemeClr>
                  </a:solidFill>
                  <a:effectLst/>
                  <a:latin typeface="Cambria Math" panose="02040503050406030204" pitchFamily="18" charset="0"/>
                  <a:ea typeface="+mn-ea"/>
                  <a:cs typeface="+mn-cs"/>
                </a:rPr>
                <a:t>𝑠/</a:t>
              </a:r>
              <a:r>
                <a:rPr lang="en-US" sz="1400" b="0" i="0">
                  <a:solidFill>
                    <a:schemeClr val="tx1">
                      <a:lumMod val="75000"/>
                      <a:lumOff val="25000"/>
                    </a:schemeClr>
                  </a:solidFill>
                  <a:effectLst/>
                  <a:latin typeface="Cambria Math" panose="02040503050406030204" pitchFamily="18" charset="0"/>
                  <a:ea typeface="+mn-ea"/>
                  <a:cs typeface="+mn-cs"/>
                </a:rPr>
                <a:t>𝑟</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n-US" sz="1400" b="0" i="0">
                  <a:solidFill>
                    <a:schemeClr val="tx1">
                      <a:lumMod val="75000"/>
                      <a:lumOff val="25000"/>
                    </a:schemeClr>
                  </a:solidFill>
                  <a:effectLst/>
                  <a:latin typeface="Cambria Math" panose="02040503050406030204" pitchFamily="18" charset="0"/>
                  <a:ea typeface="+mn-ea"/>
                  <a:cs typeface="+mn-cs"/>
                </a:rPr>
                <a:t>   𝑙_𝑃/𝑡_𝑃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593988</xdr:colOff>
      <xdr:row>74</xdr:row>
      <xdr:rowOff>102357</xdr:rowOff>
    </xdr:from>
    <xdr:ext cx="620447" cy="547688"/>
    <mc:AlternateContent xmlns:mc="http://schemas.openxmlformats.org/markup-compatibility/2006">
      <mc:Choice xmlns:a14="http://schemas.microsoft.com/office/drawing/2010/main" Requires="a14">
        <xdr:sp macro="" textlink="">
          <xdr:nvSpPr>
            <xdr:cNvPr id="30" name="TextBox 29">
              <a:extLst>
                <a:ext uri="{FF2B5EF4-FFF2-40B4-BE49-F238E27FC236}">
                  <a16:creationId xmlns:a16="http://schemas.microsoft.com/office/drawing/2014/main" id="{8EF04AAB-2DB9-4352-AB10-55CD6CD7D56B}"/>
                </a:ext>
              </a:extLst>
            </xdr:cNvPr>
            <xdr:cNvSpPr txBox="1"/>
          </xdr:nvSpPr>
          <xdr:spPr>
            <a:xfrm>
              <a:off x="8328288" y="23933907"/>
              <a:ext cx="620447"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bg1"/>
                            </a:solidFill>
                            <a:effectLst/>
                            <a:latin typeface="Cambria Math" panose="02040503050406030204" pitchFamily="18" charset="0"/>
                            <a:ea typeface="Cambria Math" panose="02040503050406030204" pitchFamily="18" charset="0"/>
                            <a:cs typeface="+mn-cs"/>
                          </a:rPr>
                        </m:ctrlPr>
                      </m:fPr>
                      <m:num>
                        <m:r>
                          <a:rPr lang="en-US" sz="1400" b="0" i="1">
                            <a:solidFill>
                              <a:schemeClr val="bg1"/>
                            </a:solidFill>
                            <a:effectLst/>
                            <a:latin typeface="Cambria Math" panose="02040503050406030204" pitchFamily="18" charset="0"/>
                            <a:ea typeface="Cambria Math" panose="02040503050406030204" pitchFamily="18" charset="0"/>
                            <a:cs typeface="+mn-cs"/>
                          </a:rPr>
                          <m:t>𝑙</m:t>
                        </m:r>
                        <m:r>
                          <a:rPr lang="en-US" sz="1400" b="0" i="1" baseline="-25000">
                            <a:solidFill>
                              <a:schemeClr val="bg1"/>
                            </a:solidFill>
                            <a:effectLst/>
                            <a:latin typeface="Cambria Math" panose="02040503050406030204" pitchFamily="18" charset="0"/>
                            <a:ea typeface="Cambria Math" panose="02040503050406030204" pitchFamily="18" charset="0"/>
                            <a:cs typeface="+mn-cs"/>
                          </a:rPr>
                          <m:t>𝑃</m:t>
                        </m:r>
                      </m:num>
                      <m:den>
                        <m:r>
                          <a:rPr lang="en-US" sz="1400" b="0" i="1">
                            <a:solidFill>
                              <a:schemeClr val="bg1"/>
                            </a:solidFill>
                            <a:effectLst/>
                            <a:latin typeface="Cambria Math" panose="02040503050406030204" pitchFamily="18" charset="0"/>
                            <a:ea typeface="Cambria Math" panose="02040503050406030204" pitchFamily="18" charset="0"/>
                            <a:cs typeface="+mn-cs"/>
                          </a:rPr>
                          <m:t>𝑟</m:t>
                        </m:r>
                      </m:den>
                    </m:f>
                    <m:r>
                      <a:rPr lang="en-US" sz="1400" b="0" i="1">
                        <a:solidFill>
                          <a:schemeClr val="bg1"/>
                        </a:solidFill>
                        <a:effectLst/>
                        <a:latin typeface="Cambria Math" panose="02040503050406030204" pitchFamily="18" charset="0"/>
                        <a:ea typeface="Cambria Math" panose="02040503050406030204" pitchFamily="18" charset="0"/>
                        <a:cs typeface="+mn-cs"/>
                      </a:rPr>
                      <m:t> </m:t>
                    </m:r>
                    <m:f>
                      <m:fPr>
                        <m:ctrlPr>
                          <a:rPr lang="en-US" sz="1400" b="0" i="1">
                            <a:solidFill>
                              <a:schemeClr val="bg1"/>
                            </a:solidFill>
                            <a:effectLst/>
                            <a:latin typeface="Cambria Math" panose="02040503050406030204" pitchFamily="18" charset="0"/>
                            <a:ea typeface="Cambria Math" panose="02040503050406030204" pitchFamily="18" charset="0"/>
                            <a:cs typeface="+mn-cs"/>
                          </a:rPr>
                        </m:ctrlPr>
                      </m:fPr>
                      <m:num>
                        <m:r>
                          <a:rPr lang="en-US" sz="1400" b="0" i="1">
                            <a:solidFill>
                              <a:schemeClr val="bg1"/>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bg1"/>
                                </a:solidFill>
                                <a:effectLst/>
                                <a:latin typeface="Cambria Math" panose="02040503050406030204" pitchFamily="18" charset="0"/>
                                <a:ea typeface="Cambria Math" panose="02040503050406030204" pitchFamily="18" charset="0"/>
                                <a:cs typeface="+mn-cs"/>
                              </a:rPr>
                            </m:ctrlPr>
                          </m:sSubPr>
                          <m:e>
                            <m:r>
                              <a:rPr lang="en-US" sz="1400" b="0" i="1">
                                <a:solidFill>
                                  <a:schemeClr val="bg1"/>
                                </a:solidFill>
                                <a:effectLst/>
                                <a:latin typeface="Cambria Math" panose="02040503050406030204" pitchFamily="18" charset="0"/>
                                <a:ea typeface="Cambria Math" panose="02040503050406030204" pitchFamily="18" charset="0"/>
                                <a:cs typeface="+mn-cs"/>
                              </a:rPr>
                              <m:t>𝑚</m:t>
                            </m:r>
                          </m:e>
                          <m:sub>
                            <m:r>
                              <a:rPr lang="en-US" sz="1400" b="0" i="1">
                                <a:solidFill>
                                  <a:schemeClr val="bg1"/>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30" name="TextBox 29">
              <a:extLst>
                <a:ext uri="{FF2B5EF4-FFF2-40B4-BE49-F238E27FC236}">
                  <a16:creationId xmlns:a16="http://schemas.microsoft.com/office/drawing/2014/main" id="{8EF04AAB-2DB9-4352-AB10-55CD6CD7D56B}"/>
                </a:ext>
              </a:extLst>
            </xdr:cNvPr>
            <xdr:cNvSpPr txBox="1"/>
          </xdr:nvSpPr>
          <xdr:spPr>
            <a:xfrm>
              <a:off x="8328288" y="23933907"/>
              <a:ext cx="620447"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effectLst/>
                  <a:latin typeface="Cambria Math" panose="02040503050406030204" pitchFamily="18" charset="0"/>
                  <a:ea typeface="Cambria Math" panose="02040503050406030204" pitchFamily="18" charset="0"/>
                  <a:cs typeface="+mn-cs"/>
                </a:rPr>
                <a:t>𝑙</a:t>
              </a:r>
              <a:r>
                <a:rPr lang="en-US" sz="1400" b="0" i="0" baseline="-25000">
                  <a:solidFill>
                    <a:schemeClr val="bg1"/>
                  </a:solidFill>
                  <a:effectLst/>
                  <a:latin typeface="Cambria Math" panose="02040503050406030204" pitchFamily="18" charset="0"/>
                  <a:ea typeface="Cambria Math" panose="02040503050406030204" pitchFamily="18" charset="0"/>
                  <a:cs typeface="+mn-cs"/>
                </a:rPr>
                <a:t>𝑃/</a:t>
              </a:r>
              <a:r>
                <a:rPr lang="en-US" sz="1400" b="0" i="0">
                  <a:solidFill>
                    <a:schemeClr val="bg1"/>
                  </a:solidFill>
                  <a:effectLst/>
                  <a:latin typeface="Cambria Math" panose="02040503050406030204" pitchFamily="18" charset="0"/>
                  <a:ea typeface="Cambria Math" panose="02040503050406030204" pitchFamily="18" charset="0"/>
                  <a:cs typeface="+mn-cs"/>
                </a:rPr>
                <a:t>𝑟   𝑀/𝑚_𝑃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147242</xdr:colOff>
      <xdr:row>111</xdr:row>
      <xdr:rowOff>99443</xdr:rowOff>
    </xdr:from>
    <xdr:ext cx="1428619" cy="588168"/>
    <mc:AlternateContent xmlns:mc="http://schemas.openxmlformats.org/markup-compatibility/2006">
      <mc:Choice xmlns:a14="http://schemas.microsoft.com/office/drawing/2010/main" Requires="a14">
        <xdr:sp macro="" textlink="">
          <xdr:nvSpPr>
            <xdr:cNvPr id="31" name="TextBox 30">
              <a:extLst>
                <a:ext uri="{FF2B5EF4-FFF2-40B4-BE49-F238E27FC236}">
                  <a16:creationId xmlns:a16="http://schemas.microsoft.com/office/drawing/2014/main" id="{8DF3FF9F-8141-48BE-8BF3-E164F241FA88}"/>
                </a:ext>
              </a:extLst>
            </xdr:cNvPr>
            <xdr:cNvSpPr txBox="1"/>
          </xdr:nvSpPr>
          <xdr:spPr>
            <a:xfrm>
              <a:off x="6167042" y="37980368"/>
              <a:ext cx="1428619"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3</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5</m:t>
                        </m:r>
                      </m:den>
                    </m:f>
                    <m:d>
                      <m:dPr>
                        <m:begChr m:val="["/>
                        <m:endChr m:val="]"/>
                        <m:ctrlPr>
                          <a:rPr lang="en-US" sz="1400" b="0" i="1">
                            <a:solidFill>
                              <a:schemeClr val="accent2">
                                <a:lumMod val="75000"/>
                              </a:schemeClr>
                            </a:solidFill>
                            <a:latin typeface="Cambria Math" panose="02040503050406030204" pitchFamily="18" charset="0"/>
                            <a:ea typeface="Cambria Math" panose="02040503050406030204" pitchFamily="18" charset="0"/>
                          </a:rPr>
                        </m:ctrlPr>
                      </m:dPr>
                      <m:e>
                        <m:f>
                          <m:fPr>
                            <m:ctrlPr>
                              <a:rPr lang="en-US" sz="1400" b="0" i="1">
                                <a:solidFill>
                                  <a:schemeClr val="accent2">
                                    <a:lumMod val="75000"/>
                                  </a:schemeClr>
                                </a:solidFill>
                                <a:latin typeface="Cambria Math" panose="02040503050406030204" pitchFamily="18" charset="0"/>
                                <a:ea typeface="Cambria Math" panose="02040503050406030204" pitchFamily="18" charset="0"/>
                              </a:rPr>
                            </m:ctrlPr>
                          </m:fPr>
                          <m:num>
                            <m:sSub>
                              <m:sSubPr>
                                <m:ctrlPr>
                                  <a:rPr lang="en-US" sz="1400" b="0" i="1">
                                    <a:solidFill>
                                      <a:schemeClr val="accent2">
                                        <a:lumMod val="75000"/>
                                      </a:schemeClr>
                                    </a:solidFill>
                                    <a:latin typeface="Cambria Math" panose="02040503050406030204" pitchFamily="18" charset="0"/>
                                    <a:ea typeface="Cambria Math" panose="02040503050406030204" pitchFamily="18" charset="0"/>
                                  </a:rPr>
                                </m:ctrlPr>
                              </m:sSubPr>
                              <m:e>
                                <m:r>
                                  <a:rPr lang="en-US" sz="1400" b="0" i="1">
                                    <a:solidFill>
                                      <a:schemeClr val="accent2">
                                        <a:lumMod val="75000"/>
                                      </a:schemeClr>
                                    </a:solidFill>
                                    <a:latin typeface="Cambria Math" panose="02040503050406030204" pitchFamily="18" charset="0"/>
                                    <a:ea typeface="Cambria Math" panose="02040503050406030204" pitchFamily="18" charset="0"/>
                                  </a:rPr>
                                  <m:t>𝑙</m:t>
                                </m:r>
                              </m:e>
                              <m:sub>
                                <m:r>
                                  <a:rPr lang="en-US" sz="1400" b="0" i="1">
                                    <a:solidFill>
                                      <a:schemeClr val="accent2">
                                        <a:lumMod val="75000"/>
                                      </a:schemeClr>
                                    </a:solidFill>
                                    <a:latin typeface="Cambria Math" panose="02040503050406030204" pitchFamily="18" charset="0"/>
                                    <a:ea typeface="Cambria Math" panose="02040503050406030204" pitchFamily="18" charset="0"/>
                                  </a:rPr>
                                  <m:t>𝑃</m:t>
                                </m:r>
                              </m:sub>
                            </m:sSub>
                          </m:num>
                          <m:den>
                            <m:r>
                              <a:rPr lang="en-US" sz="1400" b="0" i="1">
                                <a:solidFill>
                                  <a:schemeClr val="accent2">
                                    <a:lumMod val="75000"/>
                                  </a:schemeClr>
                                </a:solidFill>
                                <a:latin typeface="Cambria Math" panose="02040503050406030204" pitchFamily="18" charset="0"/>
                                <a:ea typeface="Cambria Math" panose="02040503050406030204" pitchFamily="18" charset="0"/>
                              </a:rPr>
                              <m:t>𝑟</m:t>
                            </m:r>
                          </m:den>
                        </m:f>
                        <m:f>
                          <m:fPr>
                            <m:ctrlPr>
                              <a:rPr lang="en-US" sz="1400" b="0" i="1">
                                <a:solidFill>
                                  <a:schemeClr val="accent2">
                                    <a:lumMod val="75000"/>
                                  </a:schemeClr>
                                </a:solidFill>
                                <a:latin typeface="Cambria Math" panose="02040503050406030204" pitchFamily="18" charset="0"/>
                                <a:ea typeface="Cambria Math" panose="02040503050406030204" pitchFamily="18" charset="0"/>
                              </a:rPr>
                            </m:ctrlPr>
                          </m:fPr>
                          <m:num>
                            <m:r>
                              <a:rPr lang="en-US" sz="1400" b="0" i="1">
                                <a:solidFill>
                                  <a:schemeClr val="accent2">
                                    <a:lumMod val="75000"/>
                                  </a:schemeClr>
                                </a:solidFill>
                                <a:latin typeface="Cambria Math" panose="02040503050406030204" pitchFamily="18" charset="0"/>
                                <a:ea typeface="Cambria Math" panose="02040503050406030204" pitchFamily="18" charset="0"/>
                              </a:rPr>
                              <m:t>𝑀</m:t>
                            </m:r>
                          </m:num>
                          <m:den>
                            <m:sSub>
                              <m:sSubPr>
                                <m:ctrlPr>
                                  <a:rPr lang="en-US" sz="1400" b="0" i="1">
                                    <a:solidFill>
                                      <a:schemeClr val="accent2">
                                        <a:lumMod val="75000"/>
                                      </a:schemeClr>
                                    </a:solidFill>
                                    <a:latin typeface="Cambria Math" panose="02040503050406030204" pitchFamily="18" charset="0"/>
                                    <a:ea typeface="Cambria Math" panose="02040503050406030204" pitchFamily="18" charset="0"/>
                                  </a:rPr>
                                </m:ctrlPr>
                              </m:sSubPr>
                              <m:e>
                                <m:r>
                                  <a:rPr lang="en-US" sz="1400" b="0" i="1">
                                    <a:solidFill>
                                      <a:schemeClr val="accent2">
                                        <a:lumMod val="75000"/>
                                      </a:schemeClr>
                                    </a:solidFill>
                                    <a:latin typeface="Cambria Math" panose="02040503050406030204" pitchFamily="18" charset="0"/>
                                    <a:ea typeface="Cambria Math" panose="02040503050406030204" pitchFamily="18" charset="0"/>
                                  </a:rPr>
                                  <m:t>𝑚</m:t>
                                </m:r>
                              </m:e>
                              <m:sub>
                                <m:r>
                                  <a:rPr lang="en-US" sz="1400" b="0" i="1">
                                    <a:solidFill>
                                      <a:schemeClr val="accent2">
                                        <a:lumMod val="75000"/>
                                      </a:schemeClr>
                                    </a:solidFill>
                                    <a:latin typeface="Cambria Math" panose="02040503050406030204" pitchFamily="18" charset="0"/>
                                    <a:ea typeface="Cambria Math" panose="02040503050406030204" pitchFamily="18" charset="0"/>
                                  </a:rPr>
                                  <m:t>𝑃</m:t>
                                </m:r>
                              </m:sub>
                            </m:sSub>
                          </m:den>
                        </m:f>
                      </m:e>
                    </m:d>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𝐸</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31" name="TextBox 30">
              <a:extLst>
                <a:ext uri="{FF2B5EF4-FFF2-40B4-BE49-F238E27FC236}">
                  <a16:creationId xmlns:a16="http://schemas.microsoft.com/office/drawing/2014/main" id="{8DF3FF9F-8141-48BE-8BF3-E164F241FA88}"/>
                </a:ext>
              </a:extLst>
            </xdr:cNvPr>
            <xdr:cNvSpPr txBox="1"/>
          </xdr:nvSpPr>
          <xdr:spPr>
            <a:xfrm>
              <a:off x="6167042" y="37980368"/>
              <a:ext cx="1428619"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−3/5</a:t>
              </a:r>
              <a:r>
                <a:rPr lang="en-US" sz="1400" b="0" i="0">
                  <a:solidFill>
                    <a:schemeClr val="accent2">
                      <a:lumMod val="75000"/>
                    </a:schemeClr>
                  </a:solidFill>
                  <a:latin typeface="Cambria Math" panose="02040503050406030204" pitchFamily="18" charset="0"/>
                  <a:ea typeface="Cambria Math" panose="02040503050406030204" pitchFamily="18" charset="0"/>
                </a:rPr>
                <a:t> [𝑙_𝑃/𝑟  𝑀/𝑚_𝑃 ]</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𝑀/𝑚_𝑃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𝐸_𝑃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436296</xdr:colOff>
      <xdr:row>111</xdr:row>
      <xdr:rowOff>88674</xdr:rowOff>
    </xdr:from>
    <xdr:ext cx="892970" cy="609707"/>
    <mc:AlternateContent xmlns:mc="http://schemas.openxmlformats.org/markup-compatibility/2006">
      <mc:Choice xmlns:a14="http://schemas.microsoft.com/office/drawing/2010/main" Requires="a14">
        <xdr:sp macro="" textlink="">
          <xdr:nvSpPr>
            <xdr:cNvPr id="32" name="TextBox 31">
              <a:extLst>
                <a:ext uri="{FF2B5EF4-FFF2-40B4-BE49-F238E27FC236}">
                  <a16:creationId xmlns:a16="http://schemas.microsoft.com/office/drawing/2014/main" id="{044D0E08-A740-4E59-AB43-2CD3CBA00BDB}"/>
                </a:ext>
              </a:extLst>
            </xdr:cNvPr>
            <xdr:cNvSpPr txBox="1"/>
          </xdr:nvSpPr>
          <xdr:spPr>
            <a:xfrm>
              <a:off x="4741596" y="37969599"/>
              <a:ext cx="89297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3</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m:t>
                        </m:r>
                        <m:sSup>
                          <m:sSup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p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𝑀</m:t>
                            </m:r>
                          </m:e>
                          <m: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sup>
                        </m:sSup>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5</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2" name="TextBox 31">
              <a:extLst>
                <a:ext uri="{FF2B5EF4-FFF2-40B4-BE49-F238E27FC236}">
                  <a16:creationId xmlns:a16="http://schemas.microsoft.com/office/drawing/2014/main" id="{044D0E08-A740-4E59-AB43-2CD3CBA00BDB}"/>
                </a:ext>
              </a:extLst>
            </xdr:cNvPr>
            <xdr:cNvSpPr txBox="1"/>
          </xdr:nvSpPr>
          <xdr:spPr>
            <a:xfrm>
              <a:off x="4741596" y="37969599"/>
              <a:ext cx="89297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−(3𝐺𝑀^2)/5𝑅</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428624</xdr:colOff>
      <xdr:row>19</xdr:row>
      <xdr:rowOff>71436</xdr:rowOff>
    </xdr:from>
    <xdr:ext cx="928687" cy="627580"/>
    <mc:AlternateContent xmlns:mc="http://schemas.openxmlformats.org/markup-compatibility/2006">
      <mc:Choice xmlns:a14="http://schemas.microsoft.com/office/drawing/2010/main" Requires="a14">
        <xdr:sp macro="" textlink="">
          <xdr:nvSpPr>
            <xdr:cNvPr id="33" name="TextBox 32">
              <a:extLst>
                <a:ext uri="{FF2B5EF4-FFF2-40B4-BE49-F238E27FC236}">
                  <a16:creationId xmlns:a16="http://schemas.microsoft.com/office/drawing/2014/main" id="{9C4C54B0-3C2D-42CB-AFAE-962072B26F8F}"/>
                </a:ext>
              </a:extLst>
            </xdr:cNvPr>
            <xdr:cNvSpPr txBox="1"/>
          </xdr:nvSpPr>
          <xdr:spPr>
            <a:xfrm>
              <a:off x="1304924" y="5119686"/>
              <a:ext cx="92868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Sup>
                          <m:sSubSup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Sup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3</m:t>
                            </m:r>
                          </m:sup>
                        </m:sSubSup>
                      </m:num>
                      <m:den>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sSubSup>
                          <m:sSubSup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Sup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𝑡</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sup>
                        </m:sSubSup>
                      </m:den>
                    </m:f>
                  </m:oMath>
                </m:oMathPara>
              </a14:m>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3" name="TextBox 32">
              <a:extLst>
                <a:ext uri="{FF2B5EF4-FFF2-40B4-BE49-F238E27FC236}">
                  <a16:creationId xmlns:a16="http://schemas.microsoft.com/office/drawing/2014/main" id="{9C4C54B0-3C2D-42CB-AFAE-962072B26F8F}"/>
                </a:ext>
              </a:extLst>
            </xdr:cNvPr>
            <xdr:cNvSpPr txBox="1"/>
          </xdr:nvSpPr>
          <xdr:spPr>
            <a:xfrm>
              <a:off x="1304924" y="5119686"/>
              <a:ext cx="92868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𝐺=(𝑙_𝑃^3)/(𝑚_𝑃 𝑡_𝑃^2 )</a:t>
              </a:r>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619126</xdr:colOff>
      <xdr:row>97</xdr:row>
      <xdr:rowOff>71438</xdr:rowOff>
    </xdr:from>
    <xdr:ext cx="607217" cy="627580"/>
    <mc:AlternateContent xmlns:mc="http://schemas.openxmlformats.org/markup-compatibility/2006">
      <mc:Choice xmlns:a14="http://schemas.microsoft.com/office/drawing/2010/main" Requires="a14">
        <xdr:sp macro="" textlink="">
          <xdr:nvSpPr>
            <xdr:cNvPr id="34" name="TextBox 33">
              <a:extLst>
                <a:ext uri="{FF2B5EF4-FFF2-40B4-BE49-F238E27FC236}">
                  <a16:creationId xmlns:a16="http://schemas.microsoft.com/office/drawing/2014/main" id="{3F5511D9-D429-4D3A-85AD-148DD94B99C6}"/>
                </a:ext>
              </a:extLst>
            </xdr:cNvPr>
            <xdr:cNvSpPr txBox="1"/>
          </xdr:nvSpPr>
          <xdr:spPr>
            <a:xfrm>
              <a:off x="1495426" y="31141988"/>
              <a:ext cx="60721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𝑙</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r>
                          <a:rPr kumimoji="0" lang="en-US" sz="1400" b="0" i="1"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den>
                    </m:f>
                  </m:oMath>
                </m:oMathPara>
              </a14:m>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4" name="TextBox 33">
              <a:extLst>
                <a:ext uri="{FF2B5EF4-FFF2-40B4-BE49-F238E27FC236}">
                  <a16:creationId xmlns:a16="http://schemas.microsoft.com/office/drawing/2014/main" id="{3F5511D9-D429-4D3A-85AD-148DD94B99C6}"/>
                </a:ext>
              </a:extLst>
            </xdr:cNvPr>
            <xdr:cNvSpPr txBox="1"/>
          </xdr:nvSpPr>
          <xdr:spPr>
            <a:xfrm>
              <a:off x="1495426" y="31141988"/>
              <a:ext cx="60721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𝑙</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𝑃</a:t>
              </a:r>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111</xdr:row>
      <xdr:rowOff>142614</xdr:rowOff>
    </xdr:from>
    <xdr:ext cx="363538" cy="467353"/>
    <mc:AlternateContent xmlns:mc="http://schemas.openxmlformats.org/markup-compatibility/2006">
      <mc:Choice xmlns:a14="http://schemas.microsoft.com/office/drawing/2010/main" Requires="a14">
        <xdr:sp macro="" textlink="">
          <xdr:nvSpPr>
            <xdr:cNvPr id="35" name="TextBox 34">
              <a:extLst>
                <a:ext uri="{FF2B5EF4-FFF2-40B4-BE49-F238E27FC236}">
                  <a16:creationId xmlns:a16="http://schemas.microsoft.com/office/drawing/2014/main" id="{D7EA0801-8D34-431F-83D9-EEE900DC42C3}"/>
                </a:ext>
              </a:extLst>
            </xdr:cNvPr>
            <xdr:cNvSpPr txBox="1"/>
          </xdr:nvSpPr>
          <xdr:spPr>
            <a:xfrm>
              <a:off x="3288373" y="38023539"/>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𝑈</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5" name="TextBox 34">
              <a:extLst>
                <a:ext uri="{FF2B5EF4-FFF2-40B4-BE49-F238E27FC236}">
                  <a16:creationId xmlns:a16="http://schemas.microsoft.com/office/drawing/2014/main" id="{D7EA0801-8D34-431F-83D9-EEE900DC42C3}"/>
                </a:ext>
              </a:extLst>
            </xdr:cNvPr>
            <xdr:cNvSpPr txBox="1"/>
          </xdr:nvSpPr>
          <xdr:spPr>
            <a:xfrm>
              <a:off x="3288373" y="38023539"/>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𝑈</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437158</xdr:colOff>
      <xdr:row>30</xdr:row>
      <xdr:rowOff>71438</xdr:rowOff>
    </xdr:from>
    <xdr:ext cx="838343" cy="636521"/>
    <mc:AlternateContent xmlns:mc="http://schemas.openxmlformats.org/markup-compatibility/2006">
      <mc:Choice xmlns:a14="http://schemas.microsoft.com/office/drawing/2010/main" Requires="a14">
        <xdr:sp macro="" textlink="">
          <xdr:nvSpPr>
            <xdr:cNvPr id="36" name="TextBox 35">
              <a:extLst>
                <a:ext uri="{FF2B5EF4-FFF2-40B4-BE49-F238E27FC236}">
                  <a16:creationId xmlns:a16="http://schemas.microsoft.com/office/drawing/2014/main" id="{89BB1F43-548E-47A4-86A5-B281B586912A}"/>
                </a:ext>
              </a:extLst>
            </xdr:cNvPr>
            <xdr:cNvSpPr txBox="1"/>
          </xdr:nvSpPr>
          <xdr:spPr>
            <a:xfrm>
              <a:off x="4742458" y="8615363"/>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r>
                              <a:rPr lang="en-US" sz="1400" i="1">
                                <a:solidFill>
                                  <a:schemeClr val="tx1">
                                    <a:lumMod val="75000"/>
                                    <a:lumOff val="25000"/>
                                  </a:schemeClr>
                                </a:solidFill>
                                <a:latin typeface="Cambria Math" panose="02040503050406030204" pitchFamily="18" charset="0"/>
                                <a:ea typeface="Cambria Math" panose="02040503050406030204" pitchFamily="18" charset="0"/>
                              </a:rPr>
                              <m:t>𝐺</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𝑟</m:t>
                            </m:r>
                          </m:den>
                        </m:f>
                      </m:e>
                    </m:rad>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6" name="TextBox 35">
              <a:extLst>
                <a:ext uri="{FF2B5EF4-FFF2-40B4-BE49-F238E27FC236}">
                  <a16:creationId xmlns:a16="http://schemas.microsoft.com/office/drawing/2014/main" id="{89BB1F43-548E-47A4-86A5-B281B586912A}"/>
                </a:ext>
              </a:extLst>
            </xdr:cNvPr>
            <xdr:cNvSpPr txBox="1"/>
          </xdr:nvSpPr>
          <xdr:spPr>
            <a:xfrm>
              <a:off x="4742458" y="8615363"/>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2</a:t>
              </a:r>
              <a:r>
                <a:rPr lang="en-US" sz="1400" i="0">
                  <a:solidFill>
                    <a:schemeClr val="tx1">
                      <a:lumMod val="75000"/>
                      <a:lumOff val="25000"/>
                    </a:schemeClr>
                  </a:solidFill>
                  <a:latin typeface="Cambria Math" panose="02040503050406030204" pitchFamily="18" charset="0"/>
                  <a:ea typeface="Cambria Math" panose="02040503050406030204" pitchFamily="18" charset="0"/>
                </a:rPr>
                <a:t>𝐺</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𝑀/𝑟)</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440801</xdr:colOff>
      <xdr:row>32</xdr:row>
      <xdr:rowOff>123212</xdr:rowOff>
    </xdr:from>
    <xdr:ext cx="831056" cy="529166"/>
    <mc:AlternateContent xmlns:mc="http://schemas.openxmlformats.org/markup-compatibility/2006">
      <mc:Choice xmlns:a14="http://schemas.microsoft.com/office/drawing/2010/main" Requires="a14">
        <xdr:sp macro="" textlink="">
          <xdr:nvSpPr>
            <xdr:cNvPr id="37" name="TextBox 36">
              <a:extLst>
                <a:ext uri="{FF2B5EF4-FFF2-40B4-BE49-F238E27FC236}">
                  <a16:creationId xmlns:a16="http://schemas.microsoft.com/office/drawing/2014/main" id="{DA0122A7-0C59-4880-972D-C83139C7127F}"/>
                </a:ext>
              </a:extLst>
            </xdr:cNvPr>
            <xdr:cNvSpPr txBox="1"/>
          </xdr:nvSpPr>
          <xdr:spPr>
            <a:xfrm>
              <a:off x="4746101" y="10191137"/>
              <a:ext cx="831056"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𝐺𝑀𝑚</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7" name="TextBox 36">
              <a:extLst>
                <a:ext uri="{FF2B5EF4-FFF2-40B4-BE49-F238E27FC236}">
                  <a16:creationId xmlns:a16="http://schemas.microsoft.com/office/drawing/2014/main" id="{DA0122A7-0C59-4880-972D-C83139C7127F}"/>
                </a:ext>
              </a:extLst>
            </xdr:cNvPr>
            <xdr:cNvSpPr txBox="1"/>
          </xdr:nvSpPr>
          <xdr:spPr>
            <a:xfrm>
              <a:off x="4746101" y="10191137"/>
              <a:ext cx="831056"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𝐺𝑀𝑚/𝑟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471361</xdr:colOff>
      <xdr:row>33</xdr:row>
      <xdr:rowOff>119609</xdr:rowOff>
    </xdr:from>
    <xdr:ext cx="769937" cy="529166"/>
    <mc:AlternateContent xmlns:mc="http://schemas.openxmlformats.org/markup-compatibility/2006">
      <mc:Choice xmlns:a14="http://schemas.microsoft.com/office/drawing/2010/main" Requires="a14">
        <xdr:sp macro="" textlink="">
          <xdr:nvSpPr>
            <xdr:cNvPr id="38" name="TextBox 37">
              <a:extLst>
                <a:ext uri="{FF2B5EF4-FFF2-40B4-BE49-F238E27FC236}">
                  <a16:creationId xmlns:a16="http://schemas.microsoft.com/office/drawing/2014/main" id="{748D91FE-2DF2-4C45-9BBC-A627A1784390}"/>
                </a:ext>
              </a:extLst>
            </xdr:cNvPr>
            <xdr:cNvSpPr txBox="1"/>
          </xdr:nvSpPr>
          <xdr:spPr>
            <a:xfrm>
              <a:off x="4776661" y="10949534"/>
              <a:ext cx="769937"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𝐺𝑀𝑚</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8" name="TextBox 37">
              <a:extLst>
                <a:ext uri="{FF2B5EF4-FFF2-40B4-BE49-F238E27FC236}">
                  <a16:creationId xmlns:a16="http://schemas.microsoft.com/office/drawing/2014/main" id="{748D91FE-2DF2-4C45-9BBC-A627A1784390}"/>
                </a:ext>
              </a:extLst>
            </xdr:cNvPr>
            <xdr:cNvSpPr txBox="1"/>
          </xdr:nvSpPr>
          <xdr:spPr>
            <a:xfrm>
              <a:off x="4776661" y="10949534"/>
              <a:ext cx="769937"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𝐺𝑀𝑚/𝑟</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508667</xdr:colOff>
      <xdr:row>31</xdr:row>
      <xdr:rowOff>125153</xdr:rowOff>
    </xdr:from>
    <xdr:ext cx="695324" cy="529166"/>
    <mc:AlternateContent xmlns:mc="http://schemas.openxmlformats.org/markup-compatibility/2006">
      <mc:Choice xmlns:a14="http://schemas.microsoft.com/office/drawing/2010/main" Requires="a14">
        <xdr:sp macro="" textlink="">
          <xdr:nvSpPr>
            <xdr:cNvPr id="39" name="TextBox 38">
              <a:extLst>
                <a:ext uri="{FF2B5EF4-FFF2-40B4-BE49-F238E27FC236}">
                  <a16:creationId xmlns:a16="http://schemas.microsoft.com/office/drawing/2014/main" id="{B9409D1A-9562-4285-B170-39F972C4AD8F}"/>
                </a:ext>
              </a:extLst>
            </xdr:cNvPr>
            <xdr:cNvSpPr txBox="1"/>
          </xdr:nvSpPr>
          <xdr:spPr>
            <a:xfrm>
              <a:off x="4813967" y="9431078"/>
              <a:ext cx="695324"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9" name="TextBox 38">
              <a:extLst>
                <a:ext uri="{FF2B5EF4-FFF2-40B4-BE49-F238E27FC236}">
                  <a16:creationId xmlns:a16="http://schemas.microsoft.com/office/drawing/2014/main" id="{B9409D1A-9562-4285-B170-39F972C4AD8F}"/>
                </a:ext>
              </a:extLst>
            </xdr:cNvPr>
            <xdr:cNvSpPr txBox="1"/>
          </xdr:nvSpPr>
          <xdr:spPr>
            <a:xfrm>
              <a:off x="4813967" y="9431078"/>
              <a:ext cx="695324" cy="529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𝐺𝑀/𝑟</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35718</xdr:colOff>
      <xdr:row>32</xdr:row>
      <xdr:rowOff>84186</xdr:rowOff>
    </xdr:from>
    <xdr:ext cx="1678781" cy="607219"/>
    <mc:AlternateContent xmlns:mc="http://schemas.openxmlformats.org/markup-compatibility/2006">
      <mc:Choice xmlns:a14="http://schemas.microsoft.com/office/drawing/2010/main" Requires="a14">
        <xdr:sp macro="" textlink="">
          <xdr:nvSpPr>
            <xdr:cNvPr id="40" name="TextBox 39">
              <a:extLst>
                <a:ext uri="{FF2B5EF4-FFF2-40B4-BE49-F238E27FC236}">
                  <a16:creationId xmlns:a16="http://schemas.microsoft.com/office/drawing/2014/main" id="{D1CD8629-2F9A-4ECA-AF9F-20ED3FB24833}"/>
                </a:ext>
              </a:extLst>
            </xdr:cNvPr>
            <xdr:cNvSpPr txBox="1"/>
          </xdr:nvSpPr>
          <xdr:spPr>
            <a:xfrm>
              <a:off x="6055518" y="10152111"/>
              <a:ext cx="167878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r>
                              <a:rPr lang="en-US" sz="1200" b="1" i="1">
                                <a:solidFill>
                                  <a:srgbClr val="FF0000"/>
                                </a:solidFill>
                                <a:effectLst/>
                                <a:latin typeface="Cambria Math" panose="02040503050406030204" pitchFamily="18" charset="0"/>
                                <a:ea typeface="Cambria Math" panose="02040503050406030204" pitchFamily="18" charset="0"/>
                                <a:cs typeface="+mn-cs"/>
                              </a:rPr>
                              <m:t>𝒓</m:t>
                            </m:r>
                          </m:den>
                        </m:f>
                      </m:e>
                    </m:d>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1" i="1">
                                <a:solidFill>
                                  <a:srgbClr val="FF0000"/>
                                </a:solidFill>
                                <a:effectLst/>
                                <a:latin typeface="Cambria Math" panose="02040503050406030204" pitchFamily="18" charset="0"/>
                                <a:ea typeface="Cambria Math" panose="02040503050406030204" pitchFamily="18" charset="0"/>
                                <a:cs typeface="+mn-cs"/>
                              </a:rPr>
                              <m:t>𝑴</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1" i="1">
                                <a:solidFill>
                                  <a:srgbClr val="FF0000"/>
                                </a:solidFill>
                                <a:effectLst/>
                                <a:latin typeface="Cambria Math" panose="02040503050406030204" pitchFamily="18" charset="0"/>
                                <a:ea typeface="Cambria Math" panose="02040503050406030204" pitchFamily="18" charset="0"/>
                                <a:cs typeface="+mn-cs"/>
                              </a:rPr>
                              <m:t>𝒎</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r>
                      <a:rPr lang="en-US" sz="1200" b="1" i="1">
                        <a:solidFill>
                          <a:schemeClr val="tx1">
                            <a:lumMod val="75000"/>
                            <a:lumOff val="25000"/>
                          </a:schemeClr>
                        </a:solidFill>
                        <a:latin typeface="Cambria Math" panose="02040503050406030204" pitchFamily="18" charset="0"/>
                        <a:ea typeface="Cambria Math" panose="02040503050406030204" pitchFamily="18" charset="0"/>
                      </a:rPr>
                      <m:t>𝑬</m:t>
                    </m:r>
                    <m:r>
                      <a:rPr lang="en-US" sz="1200" b="1" i="1" baseline="-25000">
                        <a:solidFill>
                          <a:schemeClr val="tx1">
                            <a:lumMod val="75000"/>
                            <a:lumOff val="25000"/>
                          </a:schemeClr>
                        </a:solidFill>
                        <a:latin typeface="Cambria Math" panose="02040503050406030204" pitchFamily="18" charset="0"/>
                        <a:ea typeface="Cambria Math" panose="02040503050406030204" pitchFamily="18" charset="0"/>
                      </a:rPr>
                      <m:t>𝑷</m:t>
                    </m:r>
                  </m:oMath>
                </m:oMathPara>
              </a14:m>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0" name="TextBox 39">
              <a:extLst>
                <a:ext uri="{FF2B5EF4-FFF2-40B4-BE49-F238E27FC236}">
                  <a16:creationId xmlns:a16="http://schemas.microsoft.com/office/drawing/2014/main" id="{D1CD8629-2F9A-4ECA-AF9F-20ED3FB24833}"/>
                </a:ext>
              </a:extLst>
            </xdr:cNvPr>
            <xdr:cNvSpPr txBox="1"/>
          </xdr:nvSpPr>
          <xdr:spPr>
            <a:xfrm>
              <a:off x="6055518" y="10152111"/>
              <a:ext cx="167878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−(𝑙_𝑃/</a:t>
              </a:r>
              <a:r>
                <a:rPr lang="en-US" sz="1200" b="1" i="0">
                  <a:solidFill>
                    <a:srgbClr val="FF0000"/>
                  </a:solidFill>
                  <a:effectLst/>
                  <a:latin typeface="Cambria Math" panose="02040503050406030204" pitchFamily="18" charset="0"/>
                  <a:ea typeface="Cambria Math" panose="02040503050406030204" pitchFamily="18" charset="0"/>
                  <a:cs typeface="+mn-cs"/>
                </a:rPr>
                <a:t>𝒓</a:t>
              </a:r>
              <a:r>
                <a:rPr lang="en-US" sz="1200" b="0" i="0">
                  <a:solidFill>
                    <a:srgbClr val="FF0000"/>
                  </a:solidFill>
                  <a:effectLst/>
                  <a:latin typeface="Cambria Math" panose="02040503050406030204" pitchFamily="18" charset="0"/>
                  <a:ea typeface="Cambria Math" panose="02040503050406030204" pitchFamily="18" charset="0"/>
                  <a:cs typeface="+mn-cs"/>
                </a:rPr>
                <a:t>)</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n-US" sz="1200" b="1" i="0">
                  <a:solidFill>
                    <a:srgbClr val="FF0000"/>
                  </a:solidFill>
                  <a:effectLst/>
                  <a:latin typeface="Cambria Math" panose="02040503050406030204" pitchFamily="18" charset="0"/>
                  <a:ea typeface="Cambria Math" panose="02040503050406030204" pitchFamily="18" charset="0"/>
                  <a:cs typeface="+mn-cs"/>
                </a:rPr>
                <a:t>𝑴</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/𝑚_𝑃 )(</a:t>
              </a:r>
              <a:r>
                <a:rPr lang="en-US" sz="1200" b="1" i="0">
                  <a:solidFill>
                    <a:srgbClr val="FF0000"/>
                  </a:solidFill>
                  <a:effectLst/>
                  <a:latin typeface="Cambria Math" panose="02040503050406030204" pitchFamily="18" charset="0"/>
                  <a:ea typeface="Cambria Math" panose="02040503050406030204" pitchFamily="18" charset="0"/>
                  <a:cs typeface="+mn-cs"/>
                </a:rPr>
                <a:t>𝒎</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/𝑚_𝑃 )</a:t>
              </a:r>
              <a:r>
                <a:rPr lang="en-US" sz="1200" b="1" i="0">
                  <a:solidFill>
                    <a:schemeClr val="tx1">
                      <a:lumMod val="75000"/>
                      <a:lumOff val="25000"/>
                    </a:schemeClr>
                  </a:solidFill>
                  <a:latin typeface="Cambria Math" panose="02040503050406030204" pitchFamily="18" charset="0"/>
                  <a:ea typeface="Cambria Math" panose="02040503050406030204" pitchFamily="18" charset="0"/>
                </a:rPr>
                <a:t>𝑬</a:t>
              </a:r>
              <a:r>
                <a:rPr lang="en-US" sz="1200" b="1" i="0" baseline="-25000">
                  <a:solidFill>
                    <a:schemeClr val="tx1">
                      <a:lumMod val="75000"/>
                      <a:lumOff val="25000"/>
                    </a:schemeClr>
                  </a:solidFill>
                  <a:latin typeface="Cambria Math" panose="02040503050406030204" pitchFamily="18" charset="0"/>
                  <a:ea typeface="Cambria Math" panose="02040503050406030204" pitchFamily="18" charset="0"/>
                </a:rPr>
                <a:t>𝑷</a:t>
              </a:r>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309562</xdr:colOff>
      <xdr:row>30</xdr:row>
      <xdr:rowOff>71438</xdr:rowOff>
    </xdr:from>
    <xdr:ext cx="1119187" cy="636521"/>
    <mc:AlternateContent xmlns:mc="http://schemas.openxmlformats.org/markup-compatibility/2006">
      <mc:Choice xmlns:a14="http://schemas.microsoft.com/office/drawing/2010/main" Requires="a14">
        <xdr:sp macro="" textlink="">
          <xdr:nvSpPr>
            <xdr:cNvPr id="41" name="TextBox 40">
              <a:extLst>
                <a:ext uri="{FF2B5EF4-FFF2-40B4-BE49-F238E27FC236}">
                  <a16:creationId xmlns:a16="http://schemas.microsoft.com/office/drawing/2014/main" id="{E41D0F09-9EA9-4591-9CCF-F382BD5AC704}"/>
                </a:ext>
              </a:extLst>
            </xdr:cNvPr>
            <xdr:cNvSpPr txBox="1"/>
          </xdr:nvSpPr>
          <xdr:spPr>
            <a:xfrm>
              <a:off x="8043862" y="8615363"/>
              <a:ext cx="1119187"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radPr>
                      <m:deg/>
                      <m:e>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𝑃</m:t>
                                </m:r>
                              </m:sub>
                            </m:sSub>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𝑟</m:t>
                            </m:r>
                          </m:den>
                        </m:f>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num>
                          <m:den>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𝑃</m:t>
                                </m:r>
                              </m:sub>
                            </m:sSub>
                          </m:den>
                        </m:f>
                      </m:e>
                    </m:rad>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oMath>
                </m:oMathPara>
              </a14:m>
              <a:endParaRPr lang="en-US" sz="1400" b="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1" name="TextBox 40">
              <a:extLst>
                <a:ext uri="{FF2B5EF4-FFF2-40B4-BE49-F238E27FC236}">
                  <a16:creationId xmlns:a16="http://schemas.microsoft.com/office/drawing/2014/main" id="{E41D0F09-9EA9-4591-9CCF-F382BD5AC704}"/>
                </a:ext>
              </a:extLst>
            </xdr:cNvPr>
            <xdr:cNvSpPr txBox="1"/>
          </xdr:nvSpPr>
          <xdr:spPr>
            <a:xfrm>
              <a:off x="8043862" y="8615363"/>
              <a:ext cx="1119187"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r>
                <a:rPr lang="en-US" sz="1400" b="0" i="0">
                  <a:solidFill>
                    <a:schemeClr val="tx1">
                      <a:lumMod val="75000"/>
                      <a:lumOff val="25000"/>
                    </a:schemeClr>
                  </a:solidFill>
                  <a:latin typeface="Cambria Math" panose="02040503050406030204" pitchFamily="18" charset="0"/>
                  <a:ea typeface="Cambria Math" panose="02040503050406030204" pitchFamily="18" charset="0"/>
                </a:rPr>
                <a:t>−√(2 𝑙_𝑃/𝑟  𝑀/𝑚_𝑃 )  𝑐</a:t>
              </a:r>
              <a:endParaRPr lang="en-US" sz="1400" b="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39437</xdr:colOff>
      <xdr:row>31</xdr:row>
      <xdr:rowOff>86127</xdr:rowOff>
    </xdr:from>
    <xdr:ext cx="1671342" cy="607219"/>
    <mc:AlternateContent xmlns:mc="http://schemas.openxmlformats.org/markup-compatibility/2006">
      <mc:Choice xmlns:a14="http://schemas.microsoft.com/office/drawing/2010/main" Requires="a14">
        <xdr:sp macro="" textlink="">
          <xdr:nvSpPr>
            <xdr:cNvPr id="42" name="TextBox 41">
              <a:extLst>
                <a:ext uri="{FF2B5EF4-FFF2-40B4-BE49-F238E27FC236}">
                  <a16:creationId xmlns:a16="http://schemas.microsoft.com/office/drawing/2014/main" id="{0160D0F9-0A1E-4758-BF06-4FEF0D989E78}"/>
                </a:ext>
              </a:extLst>
            </xdr:cNvPr>
            <xdr:cNvSpPr txBox="1"/>
          </xdr:nvSpPr>
          <xdr:spPr>
            <a:xfrm>
              <a:off x="6059237" y="9392052"/>
              <a:ext cx="1671342"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𝒓</m:t>
                            </m:r>
                          </m:den>
                        </m:f>
                      </m:e>
                    </m:d>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𝑴</m:t>
                            </m:r>
                          </m:num>
                          <m:den>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e>
                    </m:d>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𝒓</m:t>
                            </m:r>
                          </m:den>
                        </m:f>
                      </m:e>
                    </m:d>
                    <m:r>
                      <a:rPr lang="en-US" sz="1200" b="1" i="1">
                        <a:solidFill>
                          <a:schemeClr val="tx1">
                            <a:lumMod val="75000"/>
                            <a:lumOff val="25000"/>
                          </a:schemeClr>
                        </a:solidFill>
                        <a:latin typeface="Cambria Math" panose="02040503050406030204" pitchFamily="18" charset="0"/>
                        <a:ea typeface="Cambria Math" panose="02040503050406030204" pitchFamily="18" charset="0"/>
                      </a:rPr>
                      <m:t>𝒂</m:t>
                    </m:r>
                    <m:r>
                      <a:rPr lang="en-US" sz="1200" b="1" i="1" baseline="-25000">
                        <a:solidFill>
                          <a:schemeClr val="tx1">
                            <a:lumMod val="75000"/>
                            <a:lumOff val="25000"/>
                          </a:schemeClr>
                        </a:solidFill>
                        <a:latin typeface="Cambria Math" panose="02040503050406030204" pitchFamily="18" charset="0"/>
                        <a:ea typeface="Cambria Math" panose="02040503050406030204" pitchFamily="18" charset="0"/>
                      </a:rPr>
                      <m:t>𝑷</m:t>
                    </m:r>
                  </m:oMath>
                </m:oMathPara>
              </a14:m>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2" name="TextBox 41">
              <a:extLst>
                <a:ext uri="{FF2B5EF4-FFF2-40B4-BE49-F238E27FC236}">
                  <a16:creationId xmlns:a16="http://schemas.microsoft.com/office/drawing/2014/main" id="{0160D0F9-0A1E-4758-BF06-4FEF0D989E78}"/>
                </a:ext>
              </a:extLst>
            </xdr:cNvPr>
            <xdr:cNvSpPr txBox="1"/>
          </xdr:nvSpPr>
          <xdr:spPr>
            <a:xfrm>
              <a:off x="6059237" y="9392052"/>
              <a:ext cx="1671342"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−(𝑙_𝑃/</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𝒓</a:t>
              </a:r>
              <a:r>
                <a:rPr kumimoji="0" lang="en-US" sz="1200" b="0"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𝑴</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/𝑚_𝑃 )(𝑙_𝑃/</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𝒓</a:t>
              </a:r>
              <a:r>
                <a:rPr kumimoji="0" lang="en-US" sz="1200" b="0"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a:t>
              </a:r>
              <a:r>
                <a:rPr lang="en-US" sz="1200" b="1" i="0">
                  <a:solidFill>
                    <a:schemeClr val="tx1">
                      <a:lumMod val="75000"/>
                      <a:lumOff val="25000"/>
                    </a:schemeClr>
                  </a:solidFill>
                  <a:latin typeface="Cambria Math" panose="02040503050406030204" pitchFamily="18" charset="0"/>
                  <a:ea typeface="Cambria Math" panose="02040503050406030204" pitchFamily="18" charset="0"/>
                </a:rPr>
                <a:t>𝒂</a:t>
              </a:r>
              <a:r>
                <a:rPr lang="en-US" sz="1200" b="1" i="0" baseline="-25000">
                  <a:solidFill>
                    <a:schemeClr val="tx1">
                      <a:lumMod val="75000"/>
                      <a:lumOff val="25000"/>
                    </a:schemeClr>
                  </a:solidFill>
                  <a:latin typeface="Cambria Math" panose="02040503050406030204" pitchFamily="18" charset="0"/>
                  <a:ea typeface="Cambria Math" panose="02040503050406030204" pitchFamily="18" charset="0"/>
                </a:rPr>
                <a:t>𝑷</a:t>
              </a:r>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304727</xdr:colOff>
      <xdr:row>33</xdr:row>
      <xdr:rowOff>80583</xdr:rowOff>
    </xdr:from>
    <xdr:ext cx="1128857" cy="607219"/>
    <mc:AlternateContent xmlns:mc="http://schemas.openxmlformats.org/markup-compatibility/2006">
      <mc:Choice xmlns:a14="http://schemas.microsoft.com/office/drawing/2010/main" Requires="a14">
        <xdr:sp macro="" textlink="">
          <xdr:nvSpPr>
            <xdr:cNvPr id="43" name="TextBox 42">
              <a:extLst>
                <a:ext uri="{FF2B5EF4-FFF2-40B4-BE49-F238E27FC236}">
                  <a16:creationId xmlns:a16="http://schemas.microsoft.com/office/drawing/2014/main" id="{611BFA3E-EE47-4421-A79B-2DE48E18F39E}"/>
                </a:ext>
              </a:extLst>
            </xdr:cNvPr>
            <xdr:cNvSpPr txBox="1"/>
          </xdr:nvSpPr>
          <xdr:spPr>
            <a:xfrm>
              <a:off x="8039027" y="10910508"/>
              <a:ext cx="112885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sSup>
                          <m:sSup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3" name="TextBox 42">
              <a:extLst>
                <a:ext uri="{FF2B5EF4-FFF2-40B4-BE49-F238E27FC236}">
                  <a16:creationId xmlns:a16="http://schemas.microsoft.com/office/drawing/2014/main" id="{611BFA3E-EE47-4421-A79B-2DE48E18F39E}"/>
                </a:ext>
              </a:extLst>
            </xdr:cNvPr>
            <xdr:cNvSpPr txBox="1"/>
          </xdr:nvSpPr>
          <xdr:spPr>
            <a:xfrm>
              <a:off x="8039027" y="10910508"/>
              <a:ext cx="112885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𝑙</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𝑃</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𝑟  𝑀/𝑚_𝑃   (𝑚𝑐^2)/𝑟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1121569</xdr:colOff>
      <xdr:row>63</xdr:row>
      <xdr:rowOff>166686</xdr:rowOff>
    </xdr:from>
    <xdr:ext cx="1307306" cy="642937"/>
    <mc:AlternateContent xmlns:mc="http://schemas.openxmlformats.org/markup-compatibility/2006">
      <mc:Choice xmlns:a14="http://schemas.microsoft.com/office/drawing/2010/main" Requires="a14">
        <xdr:sp macro="" textlink="">
          <xdr:nvSpPr>
            <xdr:cNvPr id="44" name="TextBox 43">
              <a:extLst>
                <a:ext uri="{FF2B5EF4-FFF2-40B4-BE49-F238E27FC236}">
                  <a16:creationId xmlns:a16="http://schemas.microsoft.com/office/drawing/2014/main" id="{A706FC1C-4EFB-4A9F-847A-0B9EE90304BF}"/>
                </a:ext>
              </a:extLst>
            </xdr:cNvPr>
            <xdr:cNvSpPr txBox="1"/>
          </xdr:nvSpPr>
          <xdr:spPr>
            <a:xfrm>
              <a:off x="10570369" y="21274086"/>
              <a:ext cx="1307306" cy="6429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i="1">
                            <a:solidFill>
                              <a:schemeClr val="accent6">
                                <a:lumMod val="75000"/>
                              </a:schemeClr>
                            </a:solidFill>
                            <a:latin typeface="Cambria Math" panose="02040503050406030204" pitchFamily="18" charset="0"/>
                          </a:rPr>
                        </m:ctrlPr>
                      </m:fPr>
                      <m:num>
                        <m:sSub>
                          <m:sSubPr>
                            <m:ctrlPr>
                              <a:rPr lang="en-US" sz="1600" i="1">
                                <a:solidFill>
                                  <a:schemeClr val="accent6">
                                    <a:lumMod val="75000"/>
                                  </a:schemeClr>
                                </a:solidFill>
                                <a:latin typeface="Cambria Math" panose="02040503050406030204" pitchFamily="18" charset="0"/>
                              </a:rPr>
                            </m:ctrlPr>
                          </m:sSubPr>
                          <m:e>
                            <m:r>
                              <a:rPr lang="en-US" sz="1600" b="0" i="1">
                                <a:solidFill>
                                  <a:schemeClr val="accent6">
                                    <a:lumMod val="75000"/>
                                  </a:schemeClr>
                                </a:solidFill>
                                <a:latin typeface="Cambria Math" panose="02040503050406030204" pitchFamily="18" charset="0"/>
                              </a:rPr>
                              <m:t>𝑙</m:t>
                            </m:r>
                          </m:e>
                          <m:sub>
                            <m:r>
                              <a:rPr lang="en-US" sz="1600" b="0" i="1">
                                <a:solidFill>
                                  <a:schemeClr val="accent6">
                                    <a:lumMod val="75000"/>
                                  </a:schemeClr>
                                </a:solidFill>
                                <a:latin typeface="Cambria Math" panose="02040503050406030204" pitchFamily="18" charset="0"/>
                              </a:rPr>
                              <m:t>𝑃</m:t>
                            </m:r>
                          </m:sub>
                        </m:sSub>
                      </m:num>
                      <m:den>
                        <m:sSub>
                          <m:sSubPr>
                            <m:ctrlPr>
                              <a:rPr lang="en-US" sz="1600" b="0" i="1">
                                <a:solidFill>
                                  <a:schemeClr val="accent6">
                                    <a:lumMod val="75000"/>
                                  </a:schemeClr>
                                </a:solidFill>
                                <a:latin typeface="Cambria Math" panose="02040503050406030204" pitchFamily="18" charset="0"/>
                              </a:rPr>
                            </m:ctrlPr>
                          </m:sSubPr>
                          <m:e>
                            <m:r>
                              <a:rPr lang="en-US" sz="1600" b="0" i="1">
                                <a:solidFill>
                                  <a:schemeClr val="accent6">
                                    <a:lumMod val="75000"/>
                                  </a:schemeClr>
                                </a:solidFill>
                                <a:latin typeface="Cambria Math" panose="02040503050406030204" pitchFamily="18" charset="0"/>
                              </a:rPr>
                              <m:t>ƛ</m:t>
                            </m:r>
                          </m:e>
                          <m:sub>
                            <m:r>
                              <a:rPr lang="en-US" sz="1600" b="0" i="1">
                                <a:solidFill>
                                  <a:schemeClr val="accent6">
                                    <a:lumMod val="75000"/>
                                  </a:schemeClr>
                                </a:solidFill>
                                <a:latin typeface="Cambria Math" panose="02040503050406030204" pitchFamily="18" charset="0"/>
                              </a:rPr>
                              <m:t>𝐶</m:t>
                            </m:r>
                          </m:sub>
                        </m:sSub>
                      </m:den>
                    </m:f>
                    <m:r>
                      <a:rPr lang="en-US" sz="1600" b="0" i="1">
                        <a:solidFill>
                          <a:schemeClr val="accent6">
                            <a:lumMod val="75000"/>
                          </a:schemeClr>
                        </a:solidFill>
                        <a:latin typeface="Cambria Math" panose="02040503050406030204" pitchFamily="18" charset="0"/>
                      </a:rPr>
                      <m:t>= </m:t>
                    </m:r>
                    <m:f>
                      <m:fPr>
                        <m:ctrlPr>
                          <a:rPr lang="en-US" sz="1600" b="0" i="1">
                            <a:solidFill>
                              <a:schemeClr val="accent6">
                                <a:lumMod val="75000"/>
                              </a:schemeClr>
                            </a:solidFill>
                            <a:latin typeface="Cambria Math" panose="02040503050406030204" pitchFamily="18" charset="0"/>
                          </a:rPr>
                        </m:ctrlPr>
                      </m:fPr>
                      <m:num>
                        <m:sSub>
                          <m:sSubPr>
                            <m:ctrlPr>
                              <a:rPr lang="en-US" sz="1600" b="0" i="1">
                                <a:solidFill>
                                  <a:schemeClr val="accent6">
                                    <a:lumMod val="75000"/>
                                  </a:schemeClr>
                                </a:solidFill>
                                <a:latin typeface="Cambria Math" panose="02040503050406030204" pitchFamily="18" charset="0"/>
                              </a:rPr>
                            </m:ctrlPr>
                          </m:sSubPr>
                          <m:e>
                            <m:r>
                              <a:rPr lang="en-US" sz="1600" b="0" i="1">
                                <a:solidFill>
                                  <a:schemeClr val="accent6">
                                    <a:lumMod val="75000"/>
                                  </a:schemeClr>
                                </a:solidFill>
                                <a:latin typeface="Cambria Math" panose="02040503050406030204" pitchFamily="18" charset="0"/>
                              </a:rPr>
                              <m:t>𝑚</m:t>
                            </m:r>
                          </m:e>
                          <m:sub>
                            <m:r>
                              <a:rPr lang="en-US" sz="1600" b="0" i="1">
                                <a:solidFill>
                                  <a:schemeClr val="accent6">
                                    <a:lumMod val="75000"/>
                                  </a:schemeClr>
                                </a:solidFill>
                                <a:latin typeface="Cambria Math" panose="02040503050406030204" pitchFamily="18" charset="0"/>
                              </a:rPr>
                              <m:t>0</m:t>
                            </m:r>
                          </m:sub>
                        </m:sSub>
                      </m:num>
                      <m:den>
                        <m:sSub>
                          <m:sSubPr>
                            <m:ctrlPr>
                              <a:rPr lang="en-US" sz="1600" b="0" i="1">
                                <a:solidFill>
                                  <a:schemeClr val="accent6">
                                    <a:lumMod val="75000"/>
                                  </a:schemeClr>
                                </a:solidFill>
                                <a:latin typeface="Cambria Math" panose="02040503050406030204" pitchFamily="18" charset="0"/>
                              </a:rPr>
                            </m:ctrlPr>
                          </m:sSubPr>
                          <m:e>
                            <m:r>
                              <a:rPr lang="en-US" sz="1600" b="0" i="1">
                                <a:solidFill>
                                  <a:schemeClr val="accent6">
                                    <a:lumMod val="75000"/>
                                  </a:schemeClr>
                                </a:solidFill>
                                <a:latin typeface="Cambria Math" panose="02040503050406030204" pitchFamily="18" charset="0"/>
                              </a:rPr>
                              <m:t>𝑚</m:t>
                            </m:r>
                          </m:e>
                          <m:sub>
                            <m:r>
                              <a:rPr lang="en-US" sz="1600" b="0" i="1">
                                <a:solidFill>
                                  <a:schemeClr val="accent6">
                                    <a:lumMod val="75000"/>
                                  </a:schemeClr>
                                </a:solidFill>
                                <a:latin typeface="Cambria Math" panose="02040503050406030204" pitchFamily="18" charset="0"/>
                              </a:rPr>
                              <m:t>𝑃</m:t>
                            </m:r>
                          </m:sub>
                        </m:sSub>
                      </m:den>
                    </m:f>
                  </m:oMath>
                </m:oMathPara>
              </a14:m>
              <a:endParaRPr lang="en-US" sz="1600">
                <a:solidFill>
                  <a:schemeClr val="accent6">
                    <a:lumMod val="75000"/>
                  </a:schemeClr>
                </a:solidFill>
              </a:endParaRPr>
            </a:p>
          </xdr:txBody>
        </xdr:sp>
      </mc:Choice>
      <mc:Fallback>
        <xdr:sp macro="" textlink="">
          <xdr:nvSpPr>
            <xdr:cNvPr id="44" name="TextBox 43">
              <a:extLst>
                <a:ext uri="{FF2B5EF4-FFF2-40B4-BE49-F238E27FC236}">
                  <a16:creationId xmlns:a16="http://schemas.microsoft.com/office/drawing/2014/main" id="{A706FC1C-4EFB-4A9F-847A-0B9EE90304BF}"/>
                </a:ext>
              </a:extLst>
            </xdr:cNvPr>
            <xdr:cNvSpPr txBox="1"/>
          </xdr:nvSpPr>
          <xdr:spPr>
            <a:xfrm>
              <a:off x="10570369" y="21274086"/>
              <a:ext cx="1307306" cy="6429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accent6">
                      <a:lumMod val="75000"/>
                    </a:schemeClr>
                  </a:solidFill>
                  <a:latin typeface="Cambria Math" panose="02040503050406030204" pitchFamily="18" charset="0"/>
                </a:rPr>
                <a:t>𝑙_𝑃/ƛ_𝐶 =  𝑚_0/𝑚_𝑃 </a:t>
              </a:r>
              <a:endParaRPr lang="en-US" sz="1600">
                <a:solidFill>
                  <a:schemeClr val="accent6">
                    <a:lumMod val="75000"/>
                  </a:schemeClr>
                </a:solidFill>
              </a:endParaRPr>
            </a:p>
          </xdr:txBody>
        </xdr:sp>
      </mc:Fallback>
    </mc:AlternateContent>
    <xdr:clientData/>
  </xdr:oneCellAnchor>
  <xdr:oneCellAnchor>
    <xdr:from>
      <xdr:col>5</xdr:col>
      <xdr:colOff>903552</xdr:colOff>
      <xdr:row>63</xdr:row>
      <xdr:rowOff>190500</xdr:rowOff>
    </xdr:from>
    <xdr:ext cx="1608666" cy="374278"/>
    <mc:AlternateContent xmlns:mc="http://schemas.openxmlformats.org/markup-compatibility/2006">
      <mc:Choice xmlns:a14="http://schemas.microsoft.com/office/drawing/2010/main" Requires="a14">
        <xdr:sp macro="" textlink="">
          <xdr:nvSpPr>
            <xdr:cNvPr id="45" name="TextBox 44">
              <a:extLst>
                <a:ext uri="{FF2B5EF4-FFF2-40B4-BE49-F238E27FC236}">
                  <a16:creationId xmlns:a16="http://schemas.microsoft.com/office/drawing/2014/main" id="{CB887915-AEB6-4C9B-928E-CB14B76F8A3B}"/>
                </a:ext>
              </a:extLst>
            </xdr:cNvPr>
            <xdr:cNvSpPr txBox="1"/>
          </xdr:nvSpPr>
          <xdr:spPr>
            <a:xfrm>
              <a:off x="6923352" y="21297900"/>
              <a:ext cx="1608666" cy="3742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chemeClr val="accent2">
                            <a:lumMod val="75000"/>
                          </a:schemeClr>
                        </a:solidFill>
                        <a:latin typeface="Cambria Math" panose="02040503050406030204" pitchFamily="18" charset="0"/>
                      </a:rPr>
                      <m:t> </m:t>
                    </m:r>
                    <m:sSub>
                      <m:sSubPr>
                        <m:ctrlPr>
                          <a:rPr lang="en-US" sz="1600" b="0" i="1">
                            <a:solidFill>
                              <a:schemeClr val="accent2">
                                <a:lumMod val="75000"/>
                              </a:schemeClr>
                            </a:solidFill>
                            <a:latin typeface="Cambria Math" panose="02040503050406030204" pitchFamily="18" charset="0"/>
                          </a:rPr>
                        </m:ctrlPr>
                      </m:sSubPr>
                      <m:e>
                        <m:r>
                          <a:rPr lang="en-US" sz="1600" b="0" i="1">
                            <a:solidFill>
                              <a:schemeClr val="accent2">
                                <a:lumMod val="75000"/>
                              </a:schemeClr>
                            </a:solidFill>
                            <a:latin typeface="Cambria Math" panose="02040503050406030204" pitchFamily="18" charset="0"/>
                          </a:rPr>
                          <m:t>ƛ</m:t>
                        </m:r>
                      </m:e>
                      <m:sub>
                        <m:r>
                          <a:rPr lang="en-US" sz="1600" b="0" i="1">
                            <a:solidFill>
                              <a:schemeClr val="accent2">
                                <a:lumMod val="75000"/>
                              </a:schemeClr>
                            </a:solidFill>
                            <a:latin typeface="Cambria Math" panose="02040503050406030204" pitchFamily="18" charset="0"/>
                          </a:rPr>
                          <m:t>𝐶</m:t>
                        </m:r>
                      </m:sub>
                    </m:sSub>
                    <m:sSub>
                      <m:sSubPr>
                        <m:ctrlPr>
                          <a:rPr lang="en-US" sz="1600" b="0" i="1">
                            <a:solidFill>
                              <a:schemeClr val="accent2">
                                <a:lumMod val="75000"/>
                              </a:schemeClr>
                            </a:solidFill>
                            <a:latin typeface="Cambria Math" panose="02040503050406030204" pitchFamily="18" charset="0"/>
                          </a:rPr>
                        </m:ctrlPr>
                      </m:sSubPr>
                      <m:e>
                        <m:r>
                          <a:rPr lang="en-US" sz="1600" b="0" i="1">
                            <a:solidFill>
                              <a:schemeClr val="accent2">
                                <a:lumMod val="75000"/>
                              </a:schemeClr>
                            </a:solidFill>
                            <a:latin typeface="Cambria Math" panose="02040503050406030204" pitchFamily="18" charset="0"/>
                          </a:rPr>
                          <m:t>𝑚</m:t>
                        </m:r>
                      </m:e>
                      <m:sub>
                        <m:r>
                          <a:rPr lang="en-US" sz="1600" b="0" i="1">
                            <a:solidFill>
                              <a:schemeClr val="accent2">
                                <a:lumMod val="75000"/>
                              </a:schemeClr>
                            </a:solidFill>
                            <a:latin typeface="Cambria Math" panose="02040503050406030204" pitchFamily="18" charset="0"/>
                          </a:rPr>
                          <m:t>0</m:t>
                        </m:r>
                      </m:sub>
                    </m:sSub>
                    <m:r>
                      <a:rPr lang="en-US" sz="1600" b="0" i="1">
                        <a:solidFill>
                          <a:schemeClr val="accent2">
                            <a:lumMod val="75000"/>
                          </a:schemeClr>
                        </a:solidFill>
                        <a:latin typeface="Cambria Math" panose="02040503050406030204" pitchFamily="18" charset="0"/>
                      </a:rPr>
                      <m:t>  =</m:t>
                    </m:r>
                    <m:sSub>
                      <m:sSubPr>
                        <m:ctrlPr>
                          <a:rPr lang="en-US" sz="1600" b="0" i="1">
                            <a:solidFill>
                              <a:schemeClr val="accent2">
                                <a:lumMod val="75000"/>
                              </a:schemeClr>
                            </a:solidFill>
                            <a:latin typeface="Cambria Math" panose="02040503050406030204" pitchFamily="18" charset="0"/>
                          </a:rPr>
                        </m:ctrlPr>
                      </m:sSubPr>
                      <m:e>
                        <m:r>
                          <a:rPr lang="en-US" sz="1600" b="0" i="1">
                            <a:solidFill>
                              <a:schemeClr val="accent2">
                                <a:lumMod val="75000"/>
                              </a:schemeClr>
                            </a:solidFill>
                            <a:latin typeface="Cambria Math" panose="02040503050406030204" pitchFamily="18" charset="0"/>
                          </a:rPr>
                          <m:t>𝑙</m:t>
                        </m:r>
                      </m:e>
                      <m:sub>
                        <m:r>
                          <a:rPr lang="en-US" sz="1600" b="0" i="1">
                            <a:solidFill>
                              <a:schemeClr val="accent2">
                                <a:lumMod val="75000"/>
                              </a:schemeClr>
                            </a:solidFill>
                            <a:latin typeface="Cambria Math" panose="02040503050406030204" pitchFamily="18" charset="0"/>
                          </a:rPr>
                          <m:t>𝑃</m:t>
                        </m:r>
                      </m:sub>
                    </m:sSub>
                    <m:sSub>
                      <m:sSubPr>
                        <m:ctrlPr>
                          <a:rPr lang="en-US" sz="1600" b="0" i="1">
                            <a:solidFill>
                              <a:schemeClr val="accent2">
                                <a:lumMod val="75000"/>
                              </a:schemeClr>
                            </a:solidFill>
                            <a:latin typeface="Cambria Math" panose="02040503050406030204" pitchFamily="18" charset="0"/>
                          </a:rPr>
                        </m:ctrlPr>
                      </m:sSubPr>
                      <m:e>
                        <m:r>
                          <a:rPr lang="en-US" sz="1600" b="0" i="1">
                            <a:solidFill>
                              <a:schemeClr val="accent2">
                                <a:lumMod val="75000"/>
                              </a:schemeClr>
                            </a:solidFill>
                            <a:latin typeface="Cambria Math" panose="02040503050406030204" pitchFamily="18" charset="0"/>
                          </a:rPr>
                          <m:t>𝑚</m:t>
                        </m:r>
                      </m:e>
                      <m:sub>
                        <m:r>
                          <a:rPr lang="en-US" sz="1600" b="0" i="1">
                            <a:solidFill>
                              <a:schemeClr val="accent2">
                                <a:lumMod val="75000"/>
                              </a:schemeClr>
                            </a:solidFill>
                            <a:latin typeface="Cambria Math" panose="02040503050406030204" pitchFamily="18" charset="0"/>
                          </a:rPr>
                          <m:t>𝑃</m:t>
                        </m:r>
                      </m:sub>
                    </m:sSub>
                    <m:r>
                      <a:rPr lang="en-US" sz="1600" b="0" i="1">
                        <a:solidFill>
                          <a:schemeClr val="accent2">
                            <a:lumMod val="75000"/>
                          </a:schemeClr>
                        </a:solidFill>
                        <a:latin typeface="Cambria Math" panose="02040503050406030204" pitchFamily="18" charset="0"/>
                      </a:rPr>
                      <m:t>   </m:t>
                    </m:r>
                  </m:oMath>
                </m:oMathPara>
              </a14:m>
              <a:endParaRPr lang="en-US" sz="1600">
                <a:solidFill>
                  <a:schemeClr val="accent2">
                    <a:lumMod val="75000"/>
                  </a:schemeClr>
                </a:solidFill>
              </a:endParaRPr>
            </a:p>
          </xdr:txBody>
        </xdr:sp>
      </mc:Choice>
      <mc:Fallback>
        <xdr:sp macro="" textlink="">
          <xdr:nvSpPr>
            <xdr:cNvPr id="45" name="TextBox 44">
              <a:extLst>
                <a:ext uri="{FF2B5EF4-FFF2-40B4-BE49-F238E27FC236}">
                  <a16:creationId xmlns:a16="http://schemas.microsoft.com/office/drawing/2014/main" id="{CB887915-AEB6-4C9B-928E-CB14B76F8A3B}"/>
                </a:ext>
              </a:extLst>
            </xdr:cNvPr>
            <xdr:cNvSpPr txBox="1"/>
          </xdr:nvSpPr>
          <xdr:spPr>
            <a:xfrm>
              <a:off x="6923352" y="21297900"/>
              <a:ext cx="1608666" cy="3742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accent2">
                      <a:lumMod val="75000"/>
                    </a:schemeClr>
                  </a:solidFill>
                  <a:latin typeface="Cambria Math" panose="02040503050406030204" pitchFamily="18" charset="0"/>
                </a:rPr>
                <a:t> ƛ_𝐶 𝑚_0   =𝑙_𝑃 𝑚_𝑃    </a:t>
              </a:r>
              <a:endParaRPr lang="en-US" sz="1600">
                <a:solidFill>
                  <a:schemeClr val="accent2">
                    <a:lumMod val="75000"/>
                  </a:schemeClr>
                </a:solidFill>
              </a:endParaRPr>
            </a:p>
          </xdr:txBody>
        </xdr:sp>
      </mc:Fallback>
    </mc:AlternateContent>
    <xdr:clientData/>
  </xdr:oneCellAnchor>
  <xdr:oneCellAnchor>
    <xdr:from>
      <xdr:col>7</xdr:col>
      <xdr:colOff>494111</xdr:colOff>
      <xdr:row>106</xdr:row>
      <xdr:rowOff>69682</xdr:rowOff>
    </xdr:from>
    <xdr:ext cx="776287" cy="607219"/>
    <mc:AlternateContent xmlns:mc="http://schemas.openxmlformats.org/markup-compatibility/2006">
      <mc:Choice xmlns:a14="http://schemas.microsoft.com/office/drawing/2010/main" Requires="a14">
        <xdr:sp macro="" textlink="">
          <xdr:nvSpPr>
            <xdr:cNvPr id="46" name="TextBox 45">
              <a:extLst>
                <a:ext uri="{FF2B5EF4-FFF2-40B4-BE49-F238E27FC236}">
                  <a16:creationId xmlns:a16="http://schemas.microsoft.com/office/drawing/2014/main" id="{0E38D6C4-C245-4A58-931D-5D2594B91836}"/>
                </a:ext>
              </a:extLst>
            </xdr:cNvPr>
            <xdr:cNvSpPr txBox="1"/>
          </xdr:nvSpPr>
          <xdr:spPr>
            <a:xfrm>
              <a:off x="9942911" y="34140607"/>
              <a:ext cx="77628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r>
                          <m:rPr>
                            <m:nor/>
                          </m:rP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P</m:t>
                        </m:r>
                      </m:den>
                    </m:f>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𝑃</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6" name="TextBox 45">
              <a:extLst>
                <a:ext uri="{FF2B5EF4-FFF2-40B4-BE49-F238E27FC236}">
                  <a16:creationId xmlns:a16="http://schemas.microsoft.com/office/drawing/2014/main" id="{0E38D6C4-C245-4A58-931D-5D2594B91836}"/>
                </a:ext>
              </a:extLst>
            </xdr:cNvPr>
            <xdr:cNvSpPr txBox="1"/>
          </xdr:nvSpPr>
          <xdr:spPr>
            <a:xfrm>
              <a:off x="9942911" y="34140607"/>
              <a:ext cx="776287"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2 𝑀/</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"P"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𝑙_𝑃</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325105</xdr:colOff>
      <xdr:row>110</xdr:row>
      <xdr:rowOff>62188</xdr:rowOff>
    </xdr:from>
    <xdr:ext cx="1083468" cy="642938"/>
    <mc:AlternateContent xmlns:mc="http://schemas.openxmlformats.org/markup-compatibility/2006">
      <mc:Choice xmlns:a14="http://schemas.microsoft.com/office/drawing/2010/main" Requires="a14">
        <xdr:sp macro="" textlink="">
          <xdr:nvSpPr>
            <xdr:cNvPr id="47" name="TextBox 46">
              <a:extLst>
                <a:ext uri="{FF2B5EF4-FFF2-40B4-BE49-F238E27FC236}">
                  <a16:creationId xmlns:a16="http://schemas.microsoft.com/office/drawing/2014/main" id="{52291412-E1A3-43DA-A5DE-FCA5B804E1FE}"/>
                </a:ext>
              </a:extLst>
            </xdr:cNvPr>
            <xdr:cNvSpPr txBox="1"/>
          </xdr:nvSpPr>
          <xdr:spPr>
            <a:xfrm>
              <a:off x="8059405" y="37181113"/>
              <a:ext cx="1083468" cy="642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𝑠</m:t>
                        </m:r>
                        <m:r>
                          <a:rPr kumimoji="0" lang="en-US" sz="1400" b="0" i="1"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1</m:t>
                        </m:r>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𝑆</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2</m:t>
                            </m:r>
                          </m:sub>
                        </m:sSub>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𝐹</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7" name="TextBox 46">
              <a:extLst>
                <a:ext uri="{FF2B5EF4-FFF2-40B4-BE49-F238E27FC236}">
                  <a16:creationId xmlns:a16="http://schemas.microsoft.com/office/drawing/2014/main" id="{52291412-E1A3-43DA-A5DE-FCA5B804E1FE}"/>
                </a:ext>
              </a:extLst>
            </xdr:cNvPr>
            <xdr:cNvSpPr txBox="1"/>
          </xdr:nvSpPr>
          <xdr:spPr>
            <a:xfrm>
              <a:off x="8059405" y="37181113"/>
              <a:ext cx="1083468" cy="642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(𝑅</a:t>
              </a:r>
              <a:r>
                <a:rPr kumimoji="0" lang="en-US" sz="1400" b="0" i="0" u="none" strike="noStrike" kern="120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𝑠, 1</a:t>
              </a: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)/2𝑟   𝑅_(𝑆, 2)/2𝑟</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𝐹</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152530</xdr:colOff>
      <xdr:row>111</xdr:row>
      <xdr:rowOff>99443</xdr:rowOff>
    </xdr:from>
    <xdr:ext cx="1428619" cy="588168"/>
    <mc:AlternateContent xmlns:mc="http://schemas.openxmlformats.org/markup-compatibility/2006">
      <mc:Choice xmlns:a14="http://schemas.microsoft.com/office/drawing/2010/main" Requires="a14">
        <xdr:sp macro="" textlink="">
          <xdr:nvSpPr>
            <xdr:cNvPr id="48" name="TextBox 47">
              <a:extLst>
                <a:ext uri="{FF2B5EF4-FFF2-40B4-BE49-F238E27FC236}">
                  <a16:creationId xmlns:a16="http://schemas.microsoft.com/office/drawing/2014/main" id="{E9EDEF4C-AEEC-4189-A158-4162F0F6D3BC}"/>
                </a:ext>
              </a:extLst>
            </xdr:cNvPr>
            <xdr:cNvSpPr txBox="1"/>
          </xdr:nvSpPr>
          <xdr:spPr>
            <a:xfrm>
              <a:off x="7886830" y="37980368"/>
              <a:ext cx="1428619"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3</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10</m:t>
                        </m:r>
                      </m:den>
                    </m:f>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𝑅</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𝑆</m:t>
                            </m:r>
                          </m:sub>
                        </m:sSub>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𝑅</m:t>
                        </m:r>
                      </m:den>
                    </m:f>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𝐸</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48" name="TextBox 47">
              <a:extLst>
                <a:ext uri="{FF2B5EF4-FFF2-40B4-BE49-F238E27FC236}">
                  <a16:creationId xmlns:a16="http://schemas.microsoft.com/office/drawing/2014/main" id="{E9EDEF4C-AEEC-4189-A158-4162F0F6D3BC}"/>
                </a:ext>
              </a:extLst>
            </xdr:cNvPr>
            <xdr:cNvSpPr txBox="1"/>
          </xdr:nvSpPr>
          <xdr:spPr>
            <a:xfrm>
              <a:off x="7886830" y="37980368"/>
              <a:ext cx="1428619"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−3/10  𝑅_𝑆/𝑅</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𝑀/𝑚_𝑃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𝐸_𝑃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340520</xdr:colOff>
      <xdr:row>111</xdr:row>
      <xdr:rowOff>99443</xdr:rowOff>
    </xdr:from>
    <xdr:ext cx="1083468" cy="588168"/>
    <mc:AlternateContent xmlns:mc="http://schemas.openxmlformats.org/markup-compatibility/2006">
      <mc:Choice xmlns:a14="http://schemas.microsoft.com/office/drawing/2010/main" Requires="a14">
        <xdr:sp macro="" textlink="">
          <xdr:nvSpPr>
            <xdr:cNvPr id="49" name="TextBox 48">
              <a:extLst>
                <a:ext uri="{FF2B5EF4-FFF2-40B4-BE49-F238E27FC236}">
                  <a16:creationId xmlns:a16="http://schemas.microsoft.com/office/drawing/2014/main" id="{D88A73F6-696E-4382-A90C-25B4C31AA50F}"/>
                </a:ext>
              </a:extLst>
            </xdr:cNvPr>
            <xdr:cNvSpPr txBox="1"/>
          </xdr:nvSpPr>
          <xdr:spPr>
            <a:xfrm>
              <a:off x="9789320" y="37980368"/>
              <a:ext cx="1083468"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3</m:t>
                        </m:r>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10</m:t>
                        </m:r>
                      </m:den>
                    </m:f>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𝑅</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𝑆</m:t>
                            </m:r>
                          </m:sub>
                        </m:sSub>
                      </m:num>
                      <m:den>
                        <m:r>
                          <a:rPr lang="en-US" sz="1400" b="0" i="1">
                            <a:solidFill>
                              <a:schemeClr val="tx1">
                                <a:lumMod val="75000"/>
                                <a:lumOff val="25000"/>
                              </a:schemeClr>
                            </a:solidFill>
                            <a:latin typeface="Cambria Math" panose="02040503050406030204" pitchFamily="18" charset="0"/>
                            <a:ea typeface="Cambria Math" panose="02040503050406030204" pitchFamily="18" charset="0"/>
                          </a:rPr>
                          <m:t>𝑅</m:t>
                        </m:r>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sSup>
                      <m:sSup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sup>
                    </m:sSup>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49" name="TextBox 48">
              <a:extLst>
                <a:ext uri="{FF2B5EF4-FFF2-40B4-BE49-F238E27FC236}">
                  <a16:creationId xmlns:a16="http://schemas.microsoft.com/office/drawing/2014/main" id="{D88A73F6-696E-4382-A90C-25B4C31AA50F}"/>
                </a:ext>
              </a:extLst>
            </xdr:cNvPr>
            <xdr:cNvSpPr txBox="1"/>
          </xdr:nvSpPr>
          <xdr:spPr>
            <a:xfrm>
              <a:off x="9789320" y="37980368"/>
              <a:ext cx="1083468" cy="588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−3/10  𝑅_𝑆/𝑅 𝑀𝑐^2</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374385</xdr:colOff>
      <xdr:row>31</xdr:row>
      <xdr:rowOff>86127</xdr:rowOff>
    </xdr:from>
    <xdr:ext cx="989541" cy="607219"/>
    <mc:AlternateContent xmlns:mc="http://schemas.openxmlformats.org/markup-compatibility/2006">
      <mc:Choice xmlns:a14="http://schemas.microsoft.com/office/drawing/2010/main" Requires="a14">
        <xdr:sp macro="" textlink="">
          <xdr:nvSpPr>
            <xdr:cNvPr id="50" name="TextBox 49">
              <a:extLst>
                <a:ext uri="{FF2B5EF4-FFF2-40B4-BE49-F238E27FC236}">
                  <a16:creationId xmlns:a16="http://schemas.microsoft.com/office/drawing/2014/main" id="{A677F356-8893-49EF-A167-D9B5585DCFA4}"/>
                </a:ext>
              </a:extLst>
            </xdr:cNvPr>
            <xdr:cNvSpPr txBox="1"/>
          </xdr:nvSpPr>
          <xdr:spPr>
            <a:xfrm>
              <a:off x="8108685" y="9392052"/>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𝑀</m:t>
                        </m:r>
                      </m:num>
                      <m:den>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sSup>
                          <m:sSup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sup>
                        </m:sSup>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0" name="TextBox 49">
              <a:extLst>
                <a:ext uri="{FF2B5EF4-FFF2-40B4-BE49-F238E27FC236}">
                  <a16:creationId xmlns:a16="http://schemas.microsoft.com/office/drawing/2014/main" id="{A677F356-8893-49EF-A167-D9B5585DCFA4}"/>
                </a:ext>
              </a:extLst>
            </xdr:cNvPr>
            <xdr:cNvSpPr txBox="1"/>
          </xdr:nvSpPr>
          <xdr:spPr>
            <a:xfrm>
              <a:off x="8108685" y="9392052"/>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−𝑙_𝑃/𝑟  𝑀/𝑚_𝑃   </a:t>
              </a:r>
              <a:r>
                <a:rPr lang="en-US" sz="1400" i="0">
                  <a:solidFill>
                    <a:schemeClr val="tx1">
                      <a:lumMod val="75000"/>
                      <a:lumOff val="25000"/>
                    </a:schemeClr>
                  </a:solidFill>
                  <a:latin typeface="Cambria Math" panose="02040503050406030204" pitchFamily="18" charset="0"/>
                  <a:ea typeface="Cambria Math" panose="02040503050406030204" pitchFamily="18" charset="0"/>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𝑐^2/</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𝑟</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131099</xdr:colOff>
      <xdr:row>30</xdr:row>
      <xdr:rowOff>116867</xdr:rowOff>
    </xdr:from>
    <xdr:ext cx="1488018" cy="545662"/>
    <mc:AlternateContent xmlns:mc="http://schemas.openxmlformats.org/markup-compatibility/2006">
      <mc:Choice xmlns:a14="http://schemas.microsoft.com/office/drawing/2010/main" Requires="a14">
        <xdr:sp macro="" textlink="">
          <xdr:nvSpPr>
            <xdr:cNvPr id="51" name="TextBox 50">
              <a:extLst>
                <a:ext uri="{FF2B5EF4-FFF2-40B4-BE49-F238E27FC236}">
                  <a16:creationId xmlns:a16="http://schemas.microsoft.com/office/drawing/2014/main" id="{C3601AD7-3037-40BA-8D1F-EF9C133BFF0A}"/>
                </a:ext>
              </a:extLst>
            </xdr:cNvPr>
            <xdr:cNvSpPr txBox="1"/>
          </xdr:nvSpPr>
          <xdr:spPr>
            <a:xfrm>
              <a:off x="6150899" y="8660792"/>
              <a:ext cx="1488018" cy="545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200" i="1">
                            <a:solidFill>
                              <a:schemeClr val="tx1">
                                <a:lumMod val="75000"/>
                                <a:lumOff val="25000"/>
                              </a:schemeClr>
                            </a:solidFill>
                            <a:latin typeface="Cambria Math" panose="02040503050406030204" pitchFamily="18" charset="0"/>
                            <a:ea typeface="Cambria Math" panose="02040503050406030204" pitchFamily="18" charset="0"/>
                          </a:rPr>
                        </m:ctrlPr>
                      </m:radPr>
                      <m:deg/>
                      <m:e>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d>
                          <m:d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dPr>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𝑙</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𝑃</m:t>
                                    </m:r>
                                  </m:sub>
                                </m:sSub>
                              </m:num>
                              <m:den>
                                <m:r>
                                  <a:rPr lang="en-US" sz="1200" b="1" i="1">
                                    <a:solidFill>
                                      <a:srgbClr val="FF0000"/>
                                    </a:solidFill>
                                    <a:latin typeface="Cambria Math" panose="02040503050406030204" pitchFamily="18" charset="0"/>
                                    <a:ea typeface="Cambria Math" panose="02040503050406030204" pitchFamily="18" charset="0"/>
                                  </a:rPr>
                                  <m:t>𝒓</m:t>
                                </m:r>
                              </m:den>
                            </m:f>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1" i="1">
                                    <a:solidFill>
                                      <a:srgbClr val="FF0000"/>
                                    </a:solidFill>
                                    <a:latin typeface="Cambria Math" panose="02040503050406030204" pitchFamily="18" charset="0"/>
                                    <a:ea typeface="Cambria Math" panose="02040503050406030204" pitchFamily="18" charset="0"/>
                                  </a:rPr>
                                  <m:t>𝑴</m:t>
                                </m:r>
                              </m:num>
                              <m:den>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𝑚</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𝑃</m:t>
                                    </m:r>
                                  </m:sub>
                                </m:sSub>
                              </m:den>
                            </m:f>
                          </m:e>
                        </m:d>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1" i="1">
                            <a:solidFill>
                              <a:schemeClr val="tx1">
                                <a:lumMod val="75000"/>
                                <a:lumOff val="25000"/>
                              </a:schemeClr>
                            </a:solidFill>
                            <a:latin typeface="Cambria Math" panose="02040503050406030204" pitchFamily="18" charset="0"/>
                            <a:ea typeface="Cambria Math" panose="02040503050406030204" pitchFamily="18" charset="0"/>
                          </a:rPr>
                        </m:ctrlPr>
                      </m:fPr>
                      <m:num>
                        <m:sSub>
                          <m:sSubPr>
                            <m:ctrlPr>
                              <a:rPr lang="en-US" sz="1200" b="1"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1" i="1">
                                <a:solidFill>
                                  <a:schemeClr val="tx1">
                                    <a:lumMod val="75000"/>
                                    <a:lumOff val="25000"/>
                                  </a:schemeClr>
                                </a:solidFill>
                                <a:latin typeface="Cambria Math" panose="02040503050406030204" pitchFamily="18" charset="0"/>
                                <a:ea typeface="Cambria Math" panose="02040503050406030204" pitchFamily="18" charset="0"/>
                              </a:rPr>
                              <m:t>𝒍</m:t>
                            </m:r>
                          </m:e>
                          <m:sub>
                            <m:r>
                              <a:rPr lang="en-US" sz="1200" b="1" i="1">
                                <a:solidFill>
                                  <a:schemeClr val="tx1">
                                    <a:lumMod val="75000"/>
                                    <a:lumOff val="25000"/>
                                  </a:schemeClr>
                                </a:solidFill>
                                <a:latin typeface="Cambria Math" panose="02040503050406030204" pitchFamily="18" charset="0"/>
                                <a:ea typeface="Cambria Math" panose="02040503050406030204" pitchFamily="18" charset="0"/>
                              </a:rPr>
                              <m:t>𝑷</m:t>
                            </m:r>
                          </m:sub>
                        </m:sSub>
                      </m:num>
                      <m:den>
                        <m:sSub>
                          <m:sSubPr>
                            <m:ctrlPr>
                              <a:rPr lang="en-US" sz="1200" b="1"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1" i="1">
                                <a:solidFill>
                                  <a:schemeClr val="tx1">
                                    <a:lumMod val="75000"/>
                                    <a:lumOff val="25000"/>
                                  </a:schemeClr>
                                </a:solidFill>
                                <a:latin typeface="Cambria Math" panose="02040503050406030204" pitchFamily="18" charset="0"/>
                                <a:ea typeface="Cambria Math" panose="02040503050406030204" pitchFamily="18" charset="0"/>
                              </a:rPr>
                              <m:t>𝒕</m:t>
                            </m:r>
                          </m:e>
                          <m:sub>
                            <m:r>
                              <a:rPr lang="en-US" sz="1200" b="1" i="1">
                                <a:solidFill>
                                  <a:schemeClr val="tx1">
                                    <a:lumMod val="75000"/>
                                    <a:lumOff val="25000"/>
                                  </a:schemeClr>
                                </a:solidFill>
                                <a:latin typeface="Cambria Math" panose="02040503050406030204" pitchFamily="18" charset="0"/>
                                <a:ea typeface="Cambria Math" panose="02040503050406030204" pitchFamily="18" charset="0"/>
                              </a:rPr>
                              <m:t>𝑷</m:t>
                            </m:r>
                          </m:sub>
                        </m:sSub>
                      </m:den>
                    </m:f>
                  </m:oMath>
                </m:oMathPara>
              </a14:m>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1" name="TextBox 50">
              <a:extLst>
                <a:ext uri="{FF2B5EF4-FFF2-40B4-BE49-F238E27FC236}">
                  <a16:creationId xmlns:a16="http://schemas.microsoft.com/office/drawing/2014/main" id="{C3601AD7-3037-40BA-8D1F-EF9C133BFF0A}"/>
                </a:ext>
              </a:extLst>
            </xdr:cNvPr>
            <xdr:cNvSpPr txBox="1"/>
          </xdr:nvSpPr>
          <xdr:spPr>
            <a:xfrm>
              <a:off x="6150899" y="8660792"/>
              <a:ext cx="1488018" cy="545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200" i="0">
                  <a:solidFill>
                    <a:schemeClr val="tx1">
                      <a:lumMod val="75000"/>
                      <a:lumOff val="25000"/>
                    </a:schemeClr>
                  </a:solidFill>
                  <a:latin typeface="Cambria Math" panose="02040503050406030204" pitchFamily="18" charset="0"/>
                  <a:ea typeface="Cambria Math" panose="02040503050406030204" pitchFamily="18" charset="0"/>
                </a:rPr>
                <a:t>√(</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2(𝑙_𝑃/</a:t>
              </a:r>
              <a:r>
                <a:rPr lang="en-US" sz="1200" b="1" i="0">
                  <a:solidFill>
                    <a:srgbClr val="FF0000"/>
                  </a:solidFill>
                  <a:latin typeface="Cambria Math" panose="02040503050406030204" pitchFamily="18" charset="0"/>
                  <a:ea typeface="Cambria Math" panose="02040503050406030204" pitchFamily="18" charset="0"/>
                </a:rPr>
                <a:t>𝒓</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1" i="0">
                  <a:solidFill>
                    <a:srgbClr val="FF0000"/>
                  </a:solidFill>
                  <a:latin typeface="Cambria Math" panose="02040503050406030204" pitchFamily="18" charset="0"/>
                  <a:ea typeface="Cambria Math" panose="02040503050406030204" pitchFamily="18" charset="0"/>
                </a:rPr>
                <a:t> 𝑴</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/𝑚_𝑃 ) )   </a:t>
              </a:r>
              <a:r>
                <a:rPr lang="en-US" sz="1200" b="1" i="0">
                  <a:solidFill>
                    <a:schemeClr val="tx1">
                      <a:lumMod val="75000"/>
                      <a:lumOff val="25000"/>
                    </a:schemeClr>
                  </a:solidFill>
                  <a:latin typeface="Cambria Math" panose="02040503050406030204" pitchFamily="18" charset="0"/>
                  <a:ea typeface="Cambria Math" panose="02040503050406030204" pitchFamily="18" charset="0"/>
                </a:rPr>
                <a:t> 𝒍_𝑷/𝒕_𝑷 </a:t>
              </a:r>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374385</xdr:colOff>
      <xdr:row>32</xdr:row>
      <xdr:rowOff>84186</xdr:rowOff>
    </xdr:from>
    <xdr:ext cx="989541" cy="607219"/>
    <mc:AlternateContent xmlns:mc="http://schemas.openxmlformats.org/markup-compatibility/2006">
      <mc:Choice xmlns:a14="http://schemas.microsoft.com/office/drawing/2010/main" Requires="a14">
        <xdr:sp macro="" textlink="">
          <xdr:nvSpPr>
            <xdr:cNvPr id="52" name="TextBox 51">
              <a:extLst>
                <a:ext uri="{FF2B5EF4-FFF2-40B4-BE49-F238E27FC236}">
                  <a16:creationId xmlns:a16="http://schemas.microsoft.com/office/drawing/2014/main" id="{BEB51A4D-31C7-40EF-95E6-F679712625D8}"/>
                </a:ext>
              </a:extLst>
            </xdr:cNvPr>
            <xdr:cNvSpPr txBox="1"/>
          </xdr:nvSpPr>
          <xdr:spPr>
            <a:xfrm>
              <a:off x="8108685" y="10152111"/>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𝑟</m:t>
                        </m:r>
                      </m:den>
                    </m:f>
                    <m:f>
                      <m:f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𝑀</m:t>
                        </m:r>
                      </m:num>
                      <m:den>
                        <m:sSub>
                          <m:sSub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sSup>
                      <m:sSupPr>
                        <m:ctrlP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pPr>
                      <m:e>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e>
                      <m:sup>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sup>
                    </m:sSup>
                    <m:r>
                      <a:rPr kumimoji="0" lang="en-US" sz="14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2" name="TextBox 51">
              <a:extLst>
                <a:ext uri="{FF2B5EF4-FFF2-40B4-BE49-F238E27FC236}">
                  <a16:creationId xmlns:a16="http://schemas.microsoft.com/office/drawing/2014/main" id="{BEB51A4D-31C7-40EF-95E6-F679712625D8}"/>
                </a:ext>
              </a:extLst>
            </xdr:cNvPr>
            <xdr:cNvSpPr txBox="1"/>
          </xdr:nvSpPr>
          <xdr:spPr>
            <a:xfrm>
              <a:off x="8108685" y="10152111"/>
              <a:ext cx="98954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−𝑙_𝑃/𝑟  𝑀/𝑚_𝑃  𝑚𝑐^2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23812</xdr:colOff>
      <xdr:row>33</xdr:row>
      <xdr:rowOff>80583</xdr:rowOff>
    </xdr:from>
    <xdr:ext cx="1702593" cy="607219"/>
    <mc:AlternateContent xmlns:mc="http://schemas.openxmlformats.org/markup-compatibility/2006">
      <mc:Choice xmlns:a14="http://schemas.microsoft.com/office/drawing/2010/main" Requires="a14">
        <xdr:sp macro="" textlink="">
          <xdr:nvSpPr>
            <xdr:cNvPr id="53" name="TextBox 52">
              <a:extLst>
                <a:ext uri="{FF2B5EF4-FFF2-40B4-BE49-F238E27FC236}">
                  <a16:creationId xmlns:a16="http://schemas.microsoft.com/office/drawing/2014/main" id="{FA5122DA-C385-4340-A309-49E3DE3FB0F4}"/>
                </a:ext>
              </a:extLst>
            </xdr:cNvPr>
            <xdr:cNvSpPr txBox="1"/>
          </xdr:nvSpPr>
          <xdr:spPr>
            <a:xfrm>
              <a:off x="6043612" y="10910508"/>
              <a:ext cx="1702593"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𝒓</m:t>
                            </m:r>
                          </m:den>
                        </m:f>
                      </m:e>
                    </m:d>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𝑴</m:t>
                            </m:r>
                          </m:num>
                          <m:den>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e>
                    </m:d>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𝒓</m:t>
                            </m:r>
                          </m:den>
                        </m:f>
                      </m:e>
                    </m:d>
                    <m:d>
                      <m:d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200" b="1" i="1"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m:t>𝒎</m:t>
                            </m:r>
                          </m:num>
                          <m:den>
                            <m:sSub>
                              <m:sSubPr>
                                <m:ctrlP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200" b="0" i="1"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e>
                    </m:d>
                    <m:r>
                      <a:rPr lang="en-US" sz="1200" b="1" i="1">
                        <a:solidFill>
                          <a:schemeClr val="tx1">
                            <a:lumMod val="75000"/>
                            <a:lumOff val="25000"/>
                          </a:schemeClr>
                        </a:solidFill>
                        <a:latin typeface="Cambria Math" panose="02040503050406030204" pitchFamily="18" charset="0"/>
                        <a:ea typeface="Cambria Math" panose="02040503050406030204" pitchFamily="18" charset="0"/>
                      </a:rPr>
                      <m:t>𝑭</m:t>
                    </m:r>
                    <m:r>
                      <a:rPr lang="en-US" sz="1200" b="1" i="1" baseline="-25000">
                        <a:solidFill>
                          <a:schemeClr val="tx1">
                            <a:lumMod val="75000"/>
                            <a:lumOff val="25000"/>
                          </a:schemeClr>
                        </a:solidFill>
                        <a:latin typeface="Cambria Math" panose="02040503050406030204" pitchFamily="18" charset="0"/>
                        <a:ea typeface="Cambria Math" panose="02040503050406030204" pitchFamily="18" charset="0"/>
                      </a:rPr>
                      <m:t>𝑷</m:t>
                    </m:r>
                  </m:oMath>
                </m:oMathPara>
              </a14:m>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3" name="TextBox 52">
              <a:extLst>
                <a:ext uri="{FF2B5EF4-FFF2-40B4-BE49-F238E27FC236}">
                  <a16:creationId xmlns:a16="http://schemas.microsoft.com/office/drawing/2014/main" id="{FA5122DA-C385-4340-A309-49E3DE3FB0F4}"/>
                </a:ext>
              </a:extLst>
            </xdr:cNvPr>
            <xdr:cNvSpPr txBox="1"/>
          </xdr:nvSpPr>
          <xdr:spPr>
            <a:xfrm>
              <a:off x="6043612" y="10910508"/>
              <a:ext cx="1702593"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(𝑙_𝑃/</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𝒓</a:t>
              </a:r>
              <a:r>
                <a:rPr kumimoji="0" lang="en-US" sz="1200" b="0"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𝑴</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/𝑚_𝑃 )(𝑙_𝑃/</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𝒓</a:t>
              </a:r>
              <a:r>
                <a:rPr kumimoji="0" lang="en-US" sz="1200" b="0"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a:t>
              </a:r>
              <a:r>
                <a:rPr kumimoji="0" lang="en-US" sz="1200" b="1" i="0" u="none" strike="noStrike" kern="1200" cap="none" spc="0" normalizeH="0" baseline="0" noProof="0">
                  <a:ln>
                    <a:noFill/>
                  </a:ln>
                  <a:solidFill>
                    <a:srgbClr val="FF0000"/>
                  </a:solidFill>
                  <a:effectLst/>
                  <a:uLnTx/>
                  <a:uFillTx/>
                  <a:latin typeface="Cambria Math" panose="02040503050406030204" pitchFamily="18" charset="0"/>
                  <a:ea typeface="Cambria Math" panose="02040503050406030204" pitchFamily="18" charset="0"/>
                  <a:cs typeface="+mn-cs"/>
                </a:rPr>
                <a:t>𝒎</a:t>
              </a:r>
              <a:r>
                <a:rPr kumimoji="0" lang="en-US" sz="1200" b="0" i="0" u="none" strike="noStrike" kern="120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/𝑚_𝑃 )</a:t>
              </a:r>
              <a:r>
                <a:rPr lang="en-US" sz="1200" b="1" i="0">
                  <a:solidFill>
                    <a:schemeClr val="tx1">
                      <a:lumMod val="75000"/>
                      <a:lumOff val="25000"/>
                    </a:schemeClr>
                  </a:solidFill>
                  <a:latin typeface="Cambria Math" panose="02040503050406030204" pitchFamily="18" charset="0"/>
                  <a:ea typeface="Cambria Math" panose="02040503050406030204" pitchFamily="18" charset="0"/>
                </a:rPr>
                <a:t>𝑭</a:t>
              </a:r>
              <a:r>
                <a:rPr lang="en-US" sz="1200" b="1" i="0" baseline="-25000">
                  <a:solidFill>
                    <a:schemeClr val="tx1">
                      <a:lumMod val="75000"/>
                      <a:lumOff val="25000"/>
                    </a:schemeClr>
                  </a:solidFill>
                  <a:latin typeface="Cambria Math" panose="02040503050406030204" pitchFamily="18" charset="0"/>
                  <a:ea typeface="Cambria Math" panose="02040503050406030204" pitchFamily="18" charset="0"/>
                </a:rPr>
                <a:t>𝑷</a:t>
              </a:r>
              <a:endParaRPr lang="en-US" sz="1200" b="1">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440532</xdr:colOff>
      <xdr:row>19</xdr:row>
      <xdr:rowOff>71436</xdr:rowOff>
    </xdr:from>
    <xdr:ext cx="928687" cy="627580"/>
    <mc:AlternateContent xmlns:mc="http://schemas.openxmlformats.org/markup-compatibility/2006">
      <mc:Choice xmlns:a14="http://schemas.microsoft.com/office/drawing/2010/main" Requires="a14">
        <xdr:sp macro="" textlink="">
          <xdr:nvSpPr>
            <xdr:cNvPr id="54" name="TextBox 53">
              <a:extLst>
                <a:ext uri="{FF2B5EF4-FFF2-40B4-BE49-F238E27FC236}">
                  <a16:creationId xmlns:a16="http://schemas.microsoft.com/office/drawing/2014/main" id="{E5AF3AF1-DB29-4C89-A1A2-C7DCEC72E302}"/>
                </a:ext>
              </a:extLst>
            </xdr:cNvPr>
            <xdr:cNvSpPr txBox="1"/>
          </xdr:nvSpPr>
          <xdr:spPr>
            <a:xfrm>
              <a:off x="3031332" y="5119686"/>
              <a:ext cx="92868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𝑙</m:t>
                        </m:r>
                        <m:r>
                          <a:rPr lang="en-US" sz="1400" b="0" i="1" baseline="-25000">
                            <a:solidFill>
                              <a:schemeClr val="tx1">
                                <a:lumMod val="75000"/>
                                <a:lumOff val="25000"/>
                              </a:schemeClr>
                            </a:solidFill>
                            <a:latin typeface="Cambria Math" panose="02040503050406030204" pitchFamily="18" charset="0"/>
                            <a:ea typeface="Cambria Math" panose="02040503050406030204" pitchFamily="18" charset="0"/>
                          </a:rPr>
                          <m:t>𝑃</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r>
                          <a:rPr kumimoji="0" lang="en-US" sz="1400" b="0" i="1"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den>
                    </m:f>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r>
                      <a:rPr kumimoji="0" lang="en-US" sz="1400" b="0" i="1"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oMath>
                </m:oMathPara>
              </a14:m>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4" name="TextBox 53">
              <a:extLst>
                <a:ext uri="{FF2B5EF4-FFF2-40B4-BE49-F238E27FC236}">
                  <a16:creationId xmlns:a16="http://schemas.microsoft.com/office/drawing/2014/main" id="{E5AF3AF1-DB29-4C89-A1A2-C7DCEC72E302}"/>
                </a:ext>
              </a:extLst>
            </xdr:cNvPr>
            <xdr:cNvSpPr txBox="1"/>
          </xdr:nvSpPr>
          <xdr:spPr>
            <a:xfrm>
              <a:off x="3031332" y="5119686"/>
              <a:ext cx="928687" cy="627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𝐺=</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𝑙</a:t>
              </a:r>
              <a:r>
                <a:rPr lang="en-US" sz="1400" b="0" i="0" baseline="-25000">
                  <a:solidFill>
                    <a:schemeClr val="tx1">
                      <a:lumMod val="75000"/>
                      <a:lumOff val="25000"/>
                    </a:schemeClr>
                  </a:solidFill>
                  <a:latin typeface="Cambria Math" panose="02040503050406030204" pitchFamily="18" charset="0"/>
                  <a:ea typeface="Cambria Math" panose="02040503050406030204" pitchFamily="18" charset="0"/>
                </a:rPr>
                <a:t>𝑃/</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𝑃</a:t>
              </a: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𝑐</a:t>
              </a:r>
              <a:r>
                <a:rPr kumimoji="0" lang="en-US" sz="1400" b="0" i="0" u="none" strike="noStrike" kern="0" cap="none" spc="0" normalizeH="0" baseline="3000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a:t>
              </a:r>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666751</xdr:colOff>
      <xdr:row>40</xdr:row>
      <xdr:rowOff>83344</xdr:rowOff>
    </xdr:from>
    <xdr:ext cx="416718" cy="603634"/>
    <mc:AlternateContent xmlns:mc="http://schemas.openxmlformats.org/markup-compatibility/2006">
      <mc:Choice xmlns:a14="http://schemas.microsoft.com/office/drawing/2010/main" Requires="a14">
        <xdr:sp macro="" textlink="">
          <xdr:nvSpPr>
            <xdr:cNvPr id="55" name="TextBox 54">
              <a:extLst>
                <a:ext uri="{FF2B5EF4-FFF2-40B4-BE49-F238E27FC236}">
                  <a16:creationId xmlns:a16="http://schemas.microsoft.com/office/drawing/2014/main" id="{613C087D-025A-4D0C-A6D5-50C384821B0F}"/>
                </a:ext>
              </a:extLst>
            </xdr:cNvPr>
            <xdr:cNvSpPr txBox="1"/>
          </xdr:nvSpPr>
          <xdr:spPr>
            <a:xfrm>
              <a:off x="3257551" y="13418344"/>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i="1">
                            <a:solidFill>
                              <a:schemeClr val="tx1">
                                <a:lumMod val="75000"/>
                                <a:lumOff val="25000"/>
                              </a:schemeClr>
                            </a:solidFill>
                            <a:latin typeface="Cambria Math" panose="02040503050406030204" pitchFamily="18" charset="0"/>
                          </a:rPr>
                        </m:ctrlPr>
                      </m:fPr>
                      <m:num>
                        <m:sSub>
                          <m:sSubPr>
                            <m:ctrlPr>
                              <a:rPr lang="en-US" sz="140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𝑡</m:t>
                            </m:r>
                          </m:e>
                          <m:sub>
                            <m:r>
                              <a:rPr lang="en-US" sz="1400" b="0" i="1">
                                <a:solidFill>
                                  <a:schemeClr val="tx1">
                                    <a:lumMod val="75000"/>
                                    <a:lumOff val="25000"/>
                                  </a:schemeClr>
                                </a:solidFill>
                                <a:latin typeface="Cambria Math" panose="02040503050406030204" pitchFamily="18" charset="0"/>
                              </a:rPr>
                              <m:t>𝑃</m:t>
                            </m:r>
                          </m:sub>
                        </m:sSub>
                      </m:den>
                    </m:f>
                  </m:oMath>
                </m:oMathPara>
              </a14:m>
              <a:endParaRPr lang="en-US" sz="1400">
                <a:solidFill>
                  <a:schemeClr val="tx1">
                    <a:lumMod val="75000"/>
                    <a:lumOff val="25000"/>
                  </a:schemeClr>
                </a:solidFill>
              </a:endParaRPr>
            </a:p>
          </xdr:txBody>
        </xdr:sp>
      </mc:Choice>
      <mc:Fallback>
        <xdr:sp macro="" textlink="">
          <xdr:nvSpPr>
            <xdr:cNvPr id="55" name="TextBox 54">
              <a:extLst>
                <a:ext uri="{FF2B5EF4-FFF2-40B4-BE49-F238E27FC236}">
                  <a16:creationId xmlns:a16="http://schemas.microsoft.com/office/drawing/2014/main" id="{613C087D-025A-4D0C-A6D5-50C384821B0F}"/>
                </a:ext>
              </a:extLst>
            </xdr:cNvPr>
            <xdr:cNvSpPr txBox="1"/>
          </xdr:nvSpPr>
          <xdr:spPr>
            <a:xfrm>
              <a:off x="3257551" y="13418344"/>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𝑙_𝑃/𝑡_𝑃 </a:t>
              </a:r>
              <a:endParaRPr lang="en-US" sz="1400">
                <a:solidFill>
                  <a:schemeClr val="tx1">
                    <a:lumMod val="75000"/>
                    <a:lumOff val="25000"/>
                  </a:schemeClr>
                </a:solidFill>
              </a:endParaRPr>
            </a:p>
          </xdr:txBody>
        </xdr:sp>
      </mc:Fallback>
    </mc:AlternateContent>
    <xdr:clientData/>
  </xdr:oneCellAnchor>
  <xdr:oneCellAnchor>
    <xdr:from>
      <xdr:col>2</xdr:col>
      <xdr:colOff>690562</xdr:colOff>
      <xdr:row>49</xdr:row>
      <xdr:rowOff>129552</xdr:rowOff>
    </xdr:from>
    <xdr:ext cx="381001" cy="496479"/>
    <mc:AlternateContent xmlns:mc="http://schemas.openxmlformats.org/markup-compatibility/2006">
      <mc:Choice xmlns:a14="http://schemas.microsoft.com/office/drawing/2010/main" Requires="a14">
        <xdr:sp macro="" textlink="">
          <xdr:nvSpPr>
            <xdr:cNvPr id="56" name="TextBox 55">
              <a:extLst>
                <a:ext uri="{FF2B5EF4-FFF2-40B4-BE49-F238E27FC236}">
                  <a16:creationId xmlns:a16="http://schemas.microsoft.com/office/drawing/2014/main" id="{12BBCD89-BC78-4734-B8AF-17E9642C6F09}"/>
                </a:ext>
              </a:extLst>
            </xdr:cNvPr>
            <xdr:cNvSpPr txBox="1"/>
          </xdr:nvSpPr>
          <xdr:spPr>
            <a:xfrm>
              <a:off x="1566862" y="16464927"/>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b="0" i="1">
                            <a:solidFill>
                              <a:schemeClr val="tx1">
                                <a:lumMod val="75000"/>
                                <a:lumOff val="25000"/>
                              </a:schemeClr>
                            </a:solidFill>
                            <a:latin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num>
                      <m:den>
                        <m:r>
                          <a:rPr lang="en-US" sz="1400" b="0" i="1">
                            <a:solidFill>
                              <a:schemeClr val="tx1">
                                <a:lumMod val="75000"/>
                                <a:lumOff val="25000"/>
                              </a:schemeClr>
                            </a:solidFill>
                            <a:latin typeface="Cambria Math" panose="02040503050406030204" pitchFamily="18" charset="0"/>
                          </a:rPr>
                          <m:t>2</m:t>
                        </m:r>
                      </m:den>
                    </m:f>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56" name="TextBox 55">
              <a:extLst>
                <a:ext uri="{FF2B5EF4-FFF2-40B4-BE49-F238E27FC236}">
                  <a16:creationId xmlns:a16="http://schemas.microsoft.com/office/drawing/2014/main" id="{12BBCD89-BC78-4734-B8AF-17E9642C6F09}"/>
                </a:ext>
              </a:extLst>
            </xdr:cNvPr>
            <xdr:cNvSpPr txBox="1"/>
          </xdr:nvSpPr>
          <xdr:spPr>
            <a:xfrm>
              <a:off x="1566862" y="16464927"/>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𝑙_𝑃/2  </a:t>
              </a:r>
              <a:endParaRPr lang="en-US" sz="1400">
                <a:solidFill>
                  <a:schemeClr val="tx1">
                    <a:lumMod val="75000"/>
                    <a:lumOff val="25000"/>
                  </a:schemeClr>
                </a:solidFill>
              </a:endParaRPr>
            </a:p>
          </xdr:txBody>
        </xdr:sp>
      </mc:Fallback>
    </mc:AlternateContent>
    <xdr:clientData/>
  </xdr:oneCellAnchor>
  <xdr:oneCellAnchor>
    <xdr:from>
      <xdr:col>9</xdr:col>
      <xdr:colOff>500062</xdr:colOff>
      <xdr:row>49</xdr:row>
      <xdr:rowOff>71536</xdr:rowOff>
    </xdr:from>
    <xdr:ext cx="738186" cy="612510"/>
    <mc:AlternateContent xmlns:mc="http://schemas.openxmlformats.org/markup-compatibility/2006">
      <mc:Choice xmlns:a14="http://schemas.microsoft.com/office/drawing/2010/main" Requires="a14">
        <xdr:sp macro="" textlink="">
          <xdr:nvSpPr>
            <xdr:cNvPr id="57" name="TextBox 56">
              <a:extLst>
                <a:ext uri="{FF2B5EF4-FFF2-40B4-BE49-F238E27FC236}">
                  <a16:creationId xmlns:a16="http://schemas.microsoft.com/office/drawing/2014/main" id="{0E4683EB-576B-4E16-8B49-98563E3F376D}"/>
                </a:ext>
              </a:extLst>
            </xdr:cNvPr>
            <xdr:cNvSpPr txBox="1"/>
          </xdr:nvSpPr>
          <xdr:spPr>
            <a:xfrm>
              <a:off x="13377862" y="16406911"/>
              <a:ext cx="738186" cy="612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sSup>
                          <m:sSup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p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m:t>
                            </m:r>
                          </m:e>
                          <m: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m:t>
                            </m:r>
                          </m:sup>
                        </m:s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𝑀</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′2</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7" name="TextBox 56">
              <a:extLst>
                <a:ext uri="{FF2B5EF4-FFF2-40B4-BE49-F238E27FC236}">
                  <a16:creationId xmlns:a16="http://schemas.microsoft.com/office/drawing/2014/main" id="{0E4683EB-576B-4E16-8B49-98563E3F376D}"/>
                </a:ext>
              </a:extLst>
            </xdr:cNvPr>
            <xdr:cNvSpPr txBox="1"/>
          </xdr:nvSpPr>
          <xdr:spPr>
            <a:xfrm>
              <a:off x="13377862" y="16406911"/>
              <a:ext cx="738186" cy="612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(2𝐺^′ 𝑀)/𝑐′2</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416717</xdr:colOff>
      <xdr:row>58</xdr:row>
      <xdr:rowOff>46435</xdr:rowOff>
    </xdr:from>
    <xdr:ext cx="904874" cy="683840"/>
    <mc:AlternateContent xmlns:mc="http://schemas.openxmlformats.org/markup-compatibility/2006">
      <mc:Choice xmlns:a14="http://schemas.microsoft.com/office/drawing/2010/main" Requires="a14">
        <xdr:sp macro="" textlink="">
          <xdr:nvSpPr>
            <xdr:cNvPr id="58" name="TextBox 57">
              <a:extLst>
                <a:ext uri="{FF2B5EF4-FFF2-40B4-BE49-F238E27FC236}">
                  <a16:creationId xmlns:a16="http://schemas.microsoft.com/office/drawing/2014/main" id="{98621D72-3EC3-4320-9B8F-DB6D7808AB3A}"/>
                </a:ext>
              </a:extLst>
            </xdr:cNvPr>
            <xdr:cNvSpPr txBox="1"/>
          </xdr:nvSpPr>
          <xdr:spPr>
            <a:xfrm>
              <a:off x="16723517" y="19382185"/>
              <a:ext cx="904874" cy="683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rPr>
                      <m:t> </m:t>
                    </m:r>
                    <m:d>
                      <m:dPr>
                        <m:ctrlPr>
                          <a:rPr lang="en-US" sz="1400" b="0" i="1">
                            <a:solidFill>
                              <a:schemeClr val="tx1">
                                <a:lumMod val="75000"/>
                                <a:lumOff val="25000"/>
                              </a:schemeClr>
                            </a:solidFill>
                            <a:latin typeface="Cambria Math" panose="02040503050406030204" pitchFamily="18" charset="0"/>
                          </a:rPr>
                        </m:ctrlPr>
                      </m:dPr>
                      <m:e>
                        <m:f>
                          <m:fPr>
                            <m:ctrlPr>
                              <a:rPr lang="en-US" sz="1400" b="0" i="1">
                                <a:solidFill>
                                  <a:schemeClr val="tx1">
                                    <a:lumMod val="75000"/>
                                    <a:lumOff val="25000"/>
                                  </a:schemeClr>
                                </a:solidFill>
                                <a:latin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ƛ</m:t>
                                </m:r>
                              </m:e>
                              <m:sub>
                                <m:r>
                                  <a:rPr lang="en-US" sz="1400" b="0" i="1">
                                    <a:solidFill>
                                      <a:schemeClr val="tx1">
                                        <a:lumMod val="75000"/>
                                        <a:lumOff val="25000"/>
                                      </a:schemeClr>
                                    </a:solidFill>
                                    <a:latin typeface="Cambria Math" panose="02040503050406030204" pitchFamily="18" charset="0"/>
                                  </a:rPr>
                                  <m:t>𝐶</m:t>
                                </m:r>
                              </m:sub>
                            </m:sSub>
                          </m:den>
                        </m:f>
                      </m:e>
                    </m:d>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58" name="TextBox 57">
              <a:extLst>
                <a:ext uri="{FF2B5EF4-FFF2-40B4-BE49-F238E27FC236}">
                  <a16:creationId xmlns:a16="http://schemas.microsoft.com/office/drawing/2014/main" id="{98621D72-3EC3-4320-9B8F-DB6D7808AB3A}"/>
                </a:ext>
              </a:extLst>
            </xdr:cNvPr>
            <xdr:cNvSpPr txBox="1"/>
          </xdr:nvSpPr>
          <xdr:spPr>
            <a:xfrm>
              <a:off x="16723517" y="19382185"/>
              <a:ext cx="904874" cy="683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 (𝑙_𝑃/ƛ_𝐶 ) 𝑚_𝑃    </a:t>
              </a:r>
              <a:endParaRPr lang="en-US" sz="1400">
                <a:solidFill>
                  <a:schemeClr val="tx1">
                    <a:lumMod val="75000"/>
                    <a:lumOff val="25000"/>
                  </a:schemeClr>
                </a:solidFill>
              </a:endParaRPr>
            </a:p>
          </xdr:txBody>
        </xdr:sp>
      </mc:Fallback>
    </mc:AlternateContent>
    <xdr:clientData/>
  </xdr:oneCellAnchor>
  <xdr:oneCellAnchor>
    <xdr:from>
      <xdr:col>10</xdr:col>
      <xdr:colOff>319087</xdr:colOff>
      <xdr:row>58</xdr:row>
      <xdr:rowOff>46435</xdr:rowOff>
    </xdr:from>
    <xdr:ext cx="1097757" cy="683840"/>
    <mc:AlternateContent xmlns:mc="http://schemas.openxmlformats.org/markup-compatibility/2006">
      <mc:Choice xmlns:a14="http://schemas.microsoft.com/office/drawing/2010/main" Requires="a14">
        <xdr:sp macro="" textlink="">
          <xdr:nvSpPr>
            <xdr:cNvPr id="59" name="TextBox 58">
              <a:extLst>
                <a:ext uri="{FF2B5EF4-FFF2-40B4-BE49-F238E27FC236}">
                  <a16:creationId xmlns:a16="http://schemas.microsoft.com/office/drawing/2014/main" id="{18EEC55C-4DEB-4B77-B7A2-8074188DA9F8}"/>
                </a:ext>
              </a:extLst>
            </xdr:cNvPr>
            <xdr:cNvSpPr txBox="1"/>
          </xdr:nvSpPr>
          <xdr:spPr>
            <a:xfrm>
              <a:off x="14911387" y="19382185"/>
              <a:ext cx="1097757" cy="683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latin typeface="Cambria Math" panose="02040503050406030204" pitchFamily="18" charset="0"/>
                      </a:rPr>
                      <m:t> </m:t>
                    </m:r>
                    <m:d>
                      <m:dPr>
                        <m:ctrlPr>
                          <a:rPr lang="en-US" sz="1400" b="0" i="1">
                            <a:solidFill>
                              <a:schemeClr val="tx1">
                                <a:lumMod val="75000"/>
                                <a:lumOff val="25000"/>
                              </a:schemeClr>
                            </a:solidFill>
                            <a:latin typeface="Cambria Math" panose="02040503050406030204" pitchFamily="18" charset="0"/>
                          </a:rPr>
                        </m:ctrlPr>
                      </m:dPr>
                      <m:e>
                        <m:f>
                          <m:fPr>
                            <m:ctrlPr>
                              <a:rPr lang="en-US" sz="1400" b="0" i="1">
                                <a:solidFill>
                                  <a:schemeClr val="tx1">
                                    <a:lumMod val="75000"/>
                                    <a:lumOff val="25000"/>
                                  </a:schemeClr>
                                </a:solidFill>
                                <a:latin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0</m:t>
                                </m:r>
                              </m:sub>
                            </m:sSub>
                          </m:den>
                        </m:f>
                      </m:e>
                    </m:d>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59" name="TextBox 58">
              <a:extLst>
                <a:ext uri="{FF2B5EF4-FFF2-40B4-BE49-F238E27FC236}">
                  <a16:creationId xmlns:a16="http://schemas.microsoft.com/office/drawing/2014/main" id="{18EEC55C-4DEB-4B77-B7A2-8074188DA9F8}"/>
                </a:ext>
              </a:extLst>
            </xdr:cNvPr>
            <xdr:cNvSpPr txBox="1"/>
          </xdr:nvSpPr>
          <xdr:spPr>
            <a:xfrm>
              <a:off x="14911387" y="19382185"/>
              <a:ext cx="1097757" cy="683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 (𝑚_𝑃/𝑚_0 ) 𝑙_𝑃    </a:t>
              </a:r>
              <a:endParaRPr lang="en-US" sz="1400">
                <a:solidFill>
                  <a:schemeClr val="tx1">
                    <a:lumMod val="75000"/>
                    <a:lumOff val="25000"/>
                  </a:schemeClr>
                </a:solidFill>
              </a:endParaRPr>
            </a:p>
          </xdr:txBody>
        </xdr:sp>
      </mc:Fallback>
    </mc:AlternateContent>
    <xdr:clientData/>
  </xdr:oneCellAnchor>
  <xdr:oneCellAnchor>
    <xdr:from>
      <xdr:col>4</xdr:col>
      <xdr:colOff>666750</xdr:colOff>
      <xdr:row>49</xdr:row>
      <xdr:rowOff>75974</xdr:rowOff>
    </xdr:from>
    <xdr:ext cx="416718" cy="603634"/>
    <mc:AlternateContent xmlns:mc="http://schemas.openxmlformats.org/markup-compatibility/2006">
      <mc:Choice xmlns:a14="http://schemas.microsoft.com/office/drawing/2010/main" Requires="a14">
        <xdr:sp macro="" textlink="">
          <xdr:nvSpPr>
            <xdr:cNvPr id="60" name="TextBox 59">
              <a:extLst>
                <a:ext uri="{FF2B5EF4-FFF2-40B4-BE49-F238E27FC236}">
                  <a16:creationId xmlns:a16="http://schemas.microsoft.com/office/drawing/2014/main" id="{B0EDDAE1-ED32-488B-9F00-CB18BC4FFE15}"/>
                </a:ext>
              </a:extLst>
            </xdr:cNvPr>
            <xdr:cNvSpPr txBox="1"/>
          </xdr:nvSpPr>
          <xdr:spPr>
            <a:xfrm>
              <a:off x="4972050" y="16411349"/>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i="1">
                            <a:solidFill>
                              <a:schemeClr val="tx1">
                                <a:lumMod val="75000"/>
                                <a:lumOff val="25000"/>
                              </a:schemeClr>
                            </a:solidFill>
                            <a:latin typeface="Cambria Math" panose="02040503050406030204" pitchFamily="18" charset="0"/>
                          </a:rPr>
                        </m:ctrlPr>
                      </m:fPr>
                      <m:num>
                        <m:sSubSup>
                          <m:sSubSupPr>
                            <m:ctrlPr>
                              <a:rPr lang="en-US" sz="1400" i="1">
                                <a:solidFill>
                                  <a:schemeClr val="tx1">
                                    <a:lumMod val="75000"/>
                                    <a:lumOff val="25000"/>
                                  </a:schemeClr>
                                </a:solidFill>
                                <a:latin typeface="Cambria Math" panose="02040503050406030204" pitchFamily="18" charset="0"/>
                              </a:rPr>
                            </m:ctrlPr>
                          </m:sSubSup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up>
                            <m:r>
                              <a:rPr lang="en-US" sz="1400" b="0" i="1">
                                <a:solidFill>
                                  <a:schemeClr val="tx1">
                                    <a:lumMod val="75000"/>
                                    <a:lumOff val="25000"/>
                                  </a:schemeClr>
                                </a:solidFill>
                                <a:latin typeface="Cambria Math" panose="02040503050406030204" pitchFamily="18" charset="0"/>
                              </a:rPr>
                              <m:t>′</m:t>
                            </m:r>
                          </m:sup>
                        </m:sSubSup>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𝑡</m:t>
                            </m:r>
                          </m:e>
                          <m:sub>
                            <m:r>
                              <a:rPr lang="en-US" sz="1400" b="0" i="1">
                                <a:solidFill>
                                  <a:schemeClr val="tx1">
                                    <a:lumMod val="75000"/>
                                    <a:lumOff val="25000"/>
                                  </a:schemeClr>
                                </a:solidFill>
                                <a:latin typeface="Cambria Math" panose="02040503050406030204" pitchFamily="18" charset="0"/>
                              </a:rPr>
                              <m:t>𝑃</m:t>
                            </m:r>
                          </m:sub>
                        </m:sSub>
                      </m:den>
                    </m:f>
                  </m:oMath>
                </m:oMathPara>
              </a14:m>
              <a:endParaRPr lang="en-US" sz="1400">
                <a:solidFill>
                  <a:schemeClr val="tx1">
                    <a:lumMod val="75000"/>
                    <a:lumOff val="25000"/>
                  </a:schemeClr>
                </a:solidFill>
              </a:endParaRPr>
            </a:p>
          </xdr:txBody>
        </xdr:sp>
      </mc:Choice>
      <mc:Fallback>
        <xdr:sp macro="" textlink="">
          <xdr:nvSpPr>
            <xdr:cNvPr id="60" name="TextBox 59">
              <a:extLst>
                <a:ext uri="{FF2B5EF4-FFF2-40B4-BE49-F238E27FC236}">
                  <a16:creationId xmlns:a16="http://schemas.microsoft.com/office/drawing/2014/main" id="{B0EDDAE1-ED32-488B-9F00-CB18BC4FFE15}"/>
                </a:ext>
              </a:extLst>
            </xdr:cNvPr>
            <xdr:cNvSpPr txBox="1"/>
          </xdr:nvSpPr>
          <xdr:spPr>
            <a:xfrm>
              <a:off x="4972050" y="16411349"/>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i="0">
                  <a:solidFill>
                    <a:schemeClr val="tx1">
                      <a:lumMod val="75000"/>
                      <a:lumOff val="25000"/>
                    </a:schemeClr>
                  </a:solidFill>
                  <a:latin typeface="Cambria Math" panose="02040503050406030204" pitchFamily="18" charset="0"/>
                </a:rPr>
                <a:t>(</a:t>
              </a:r>
              <a:r>
                <a:rPr lang="en-US" sz="1400" b="0" i="0">
                  <a:solidFill>
                    <a:schemeClr val="tx1">
                      <a:lumMod val="75000"/>
                      <a:lumOff val="25000"/>
                    </a:schemeClr>
                  </a:solidFill>
                  <a:latin typeface="Cambria Math" panose="02040503050406030204" pitchFamily="18" charset="0"/>
                </a:rPr>
                <a:t>𝑙_𝑃^′)/𝑡_𝑃 </a:t>
              </a:r>
              <a:endParaRPr lang="en-US" sz="1400">
                <a:solidFill>
                  <a:schemeClr val="tx1">
                    <a:lumMod val="75000"/>
                    <a:lumOff val="25000"/>
                  </a:schemeClr>
                </a:solidFill>
              </a:endParaRPr>
            </a:p>
          </xdr:txBody>
        </xdr:sp>
      </mc:Fallback>
    </mc:AlternateContent>
    <xdr:clientData/>
  </xdr:oneCellAnchor>
  <xdr:oneCellAnchor>
    <xdr:from>
      <xdr:col>5</xdr:col>
      <xdr:colOff>654844</xdr:colOff>
      <xdr:row>49</xdr:row>
      <xdr:rowOff>75974</xdr:rowOff>
    </xdr:from>
    <xdr:ext cx="416718" cy="603634"/>
    <mc:AlternateContent xmlns:mc="http://schemas.openxmlformats.org/markup-compatibility/2006">
      <mc:Choice xmlns:a14="http://schemas.microsoft.com/office/drawing/2010/main" Requires="a14">
        <xdr:sp macro="" textlink="">
          <xdr:nvSpPr>
            <xdr:cNvPr id="61" name="TextBox 60">
              <a:extLst>
                <a:ext uri="{FF2B5EF4-FFF2-40B4-BE49-F238E27FC236}">
                  <a16:creationId xmlns:a16="http://schemas.microsoft.com/office/drawing/2014/main" id="{C82D30D7-5383-4727-AE3D-4CFAF9D1196F}"/>
                </a:ext>
              </a:extLst>
            </xdr:cNvPr>
            <xdr:cNvSpPr txBox="1"/>
          </xdr:nvSpPr>
          <xdr:spPr>
            <a:xfrm>
              <a:off x="6674644" y="16411349"/>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i="1">
                            <a:solidFill>
                              <a:schemeClr val="tx1">
                                <a:lumMod val="75000"/>
                                <a:lumOff val="25000"/>
                              </a:schemeClr>
                            </a:solidFill>
                            <a:latin typeface="Cambria Math" panose="02040503050406030204" pitchFamily="18" charset="0"/>
                          </a:rPr>
                        </m:ctrlPr>
                      </m:fPr>
                      <m:num>
                        <m:sSubSup>
                          <m:sSubSupPr>
                            <m:ctrlPr>
                              <a:rPr lang="en-US" sz="1400" i="1">
                                <a:solidFill>
                                  <a:schemeClr val="tx1">
                                    <a:lumMod val="75000"/>
                                    <a:lumOff val="25000"/>
                                  </a:schemeClr>
                                </a:solidFill>
                                <a:latin typeface="Cambria Math" panose="02040503050406030204" pitchFamily="18" charset="0"/>
                              </a:rPr>
                            </m:ctrlPr>
                          </m:sSubSup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up>
                            <m:r>
                              <a:rPr lang="en-US" sz="1400" b="0" i="1">
                                <a:solidFill>
                                  <a:schemeClr val="tx1">
                                    <a:lumMod val="75000"/>
                                    <a:lumOff val="25000"/>
                                  </a:schemeClr>
                                </a:solidFill>
                                <a:latin typeface="Cambria Math" panose="02040503050406030204" pitchFamily="18" charset="0"/>
                              </a:rPr>
                              <m:t>′3</m:t>
                            </m:r>
                          </m:sup>
                        </m:sSubSup>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sSubSup>
                          <m:sSubSupPr>
                            <m:ctrlPr>
                              <a:rPr lang="en-US" sz="1400" b="0" i="1">
                                <a:solidFill>
                                  <a:schemeClr val="tx1">
                                    <a:lumMod val="75000"/>
                                    <a:lumOff val="25000"/>
                                  </a:schemeClr>
                                </a:solidFill>
                                <a:latin typeface="Cambria Math" panose="02040503050406030204" pitchFamily="18" charset="0"/>
                              </a:rPr>
                            </m:ctrlPr>
                          </m:sSubSupPr>
                          <m:e>
                            <m:r>
                              <a:rPr lang="en-US" sz="1400" b="0" i="1">
                                <a:solidFill>
                                  <a:schemeClr val="tx1">
                                    <a:lumMod val="75000"/>
                                    <a:lumOff val="25000"/>
                                  </a:schemeClr>
                                </a:solidFill>
                                <a:latin typeface="Cambria Math" panose="02040503050406030204" pitchFamily="18" charset="0"/>
                              </a:rPr>
                              <m:t>𝑡</m:t>
                            </m:r>
                          </m:e>
                          <m:sub>
                            <m:r>
                              <a:rPr lang="en-US" sz="1400" b="0" i="1">
                                <a:solidFill>
                                  <a:schemeClr val="tx1">
                                    <a:lumMod val="75000"/>
                                    <a:lumOff val="25000"/>
                                  </a:schemeClr>
                                </a:solidFill>
                                <a:latin typeface="Cambria Math" panose="02040503050406030204" pitchFamily="18" charset="0"/>
                              </a:rPr>
                              <m:t>𝑃</m:t>
                            </m:r>
                          </m:sub>
                          <m:sup>
                            <m:r>
                              <a:rPr lang="en-US" sz="1400" b="0" i="1">
                                <a:solidFill>
                                  <a:schemeClr val="tx1">
                                    <a:lumMod val="75000"/>
                                    <a:lumOff val="25000"/>
                                  </a:schemeClr>
                                </a:solidFill>
                                <a:latin typeface="Cambria Math" panose="02040503050406030204" pitchFamily="18" charset="0"/>
                              </a:rPr>
                              <m:t>2</m:t>
                            </m:r>
                          </m:sup>
                        </m:sSubSup>
                      </m:den>
                    </m:f>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61" name="TextBox 60">
              <a:extLst>
                <a:ext uri="{FF2B5EF4-FFF2-40B4-BE49-F238E27FC236}">
                  <a16:creationId xmlns:a16="http://schemas.microsoft.com/office/drawing/2014/main" id="{C82D30D7-5383-4727-AE3D-4CFAF9D1196F}"/>
                </a:ext>
              </a:extLst>
            </xdr:cNvPr>
            <xdr:cNvSpPr txBox="1"/>
          </xdr:nvSpPr>
          <xdr:spPr>
            <a:xfrm>
              <a:off x="6674644" y="16411349"/>
              <a:ext cx="416718"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i="0">
                  <a:solidFill>
                    <a:schemeClr val="tx1">
                      <a:lumMod val="75000"/>
                      <a:lumOff val="25000"/>
                    </a:schemeClr>
                  </a:solidFill>
                  <a:latin typeface="Cambria Math" panose="02040503050406030204" pitchFamily="18" charset="0"/>
                </a:rPr>
                <a:t>(</a:t>
              </a:r>
              <a:r>
                <a:rPr lang="en-US" sz="1400" b="0" i="0">
                  <a:solidFill>
                    <a:schemeClr val="tx1">
                      <a:lumMod val="75000"/>
                      <a:lumOff val="25000"/>
                    </a:schemeClr>
                  </a:solidFill>
                  <a:latin typeface="Cambria Math" panose="02040503050406030204" pitchFamily="18" charset="0"/>
                </a:rPr>
                <a:t>𝑙_𝑃^′3)/(𝑚_𝑃 𝑡_𝑃^2 )  </a:t>
              </a:r>
              <a:endParaRPr lang="en-US" sz="1400">
                <a:solidFill>
                  <a:schemeClr val="tx1">
                    <a:lumMod val="75000"/>
                    <a:lumOff val="25000"/>
                  </a:schemeClr>
                </a:solidFill>
              </a:endParaRPr>
            </a:p>
          </xdr:txBody>
        </xdr:sp>
      </mc:Fallback>
    </mc:AlternateContent>
    <xdr:clientData/>
  </xdr:oneCellAnchor>
  <xdr:oneCellAnchor>
    <xdr:from>
      <xdr:col>6</xdr:col>
      <xdr:colOff>535781</xdr:colOff>
      <xdr:row>49</xdr:row>
      <xdr:rowOff>75974</xdr:rowOff>
    </xdr:from>
    <xdr:ext cx="678656" cy="603634"/>
    <mc:AlternateContent xmlns:mc="http://schemas.openxmlformats.org/markup-compatibility/2006">
      <mc:Choice xmlns:a14="http://schemas.microsoft.com/office/drawing/2010/main" Requires="a14">
        <xdr:sp macro="" textlink="">
          <xdr:nvSpPr>
            <xdr:cNvPr id="62" name="TextBox 61">
              <a:extLst>
                <a:ext uri="{FF2B5EF4-FFF2-40B4-BE49-F238E27FC236}">
                  <a16:creationId xmlns:a16="http://schemas.microsoft.com/office/drawing/2014/main" id="{37BB2861-1947-4053-B589-54B6CE64F957}"/>
                </a:ext>
              </a:extLst>
            </xdr:cNvPr>
            <xdr:cNvSpPr txBox="1"/>
          </xdr:nvSpPr>
          <xdr:spPr>
            <a:xfrm>
              <a:off x="8270081" y="16411349"/>
              <a:ext cx="678656"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i="1">
                            <a:solidFill>
                              <a:schemeClr val="tx1">
                                <a:lumMod val="75000"/>
                                <a:lumOff val="25000"/>
                              </a:schemeClr>
                            </a:solidFill>
                            <a:latin typeface="Cambria Math" panose="02040503050406030204" pitchFamily="18" charset="0"/>
                          </a:rPr>
                        </m:ctrlPr>
                      </m:fPr>
                      <m:num>
                        <m:sSubSup>
                          <m:sSubSupPr>
                            <m:ctrlPr>
                              <a:rPr lang="en-US" sz="1400" i="1">
                                <a:solidFill>
                                  <a:schemeClr val="tx1">
                                    <a:lumMod val="75000"/>
                                    <a:lumOff val="25000"/>
                                  </a:schemeClr>
                                </a:solidFill>
                                <a:latin typeface="Cambria Math" panose="02040503050406030204" pitchFamily="18" charset="0"/>
                              </a:rPr>
                            </m:ctrlPr>
                          </m:sSubSup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up>
                            <m:r>
                              <a:rPr lang="en-US" sz="1400" b="0" i="1">
                                <a:solidFill>
                                  <a:schemeClr val="tx1">
                                    <a:lumMod val="75000"/>
                                    <a:lumOff val="25000"/>
                                  </a:schemeClr>
                                </a:solidFill>
                                <a:latin typeface="Cambria Math" panose="02040503050406030204" pitchFamily="18" charset="0"/>
                              </a:rPr>
                              <m:t>′2</m:t>
                            </m:r>
                          </m:sup>
                        </m:sSubSup>
                        <m:sSub>
                          <m:sSubPr>
                            <m:ctrlPr>
                              <a:rPr lang="en-US" sz="140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𝑡</m:t>
                            </m:r>
                          </m:e>
                          <m:sub>
                            <m:r>
                              <a:rPr lang="en-US" sz="1400" b="0" i="1">
                                <a:solidFill>
                                  <a:schemeClr val="tx1">
                                    <a:lumMod val="75000"/>
                                    <a:lumOff val="25000"/>
                                  </a:schemeClr>
                                </a:solidFill>
                                <a:latin typeface="Cambria Math" panose="02040503050406030204" pitchFamily="18" charset="0"/>
                              </a:rPr>
                              <m:t>𝑃</m:t>
                            </m:r>
                          </m:sub>
                        </m:sSub>
                      </m:den>
                    </m:f>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62" name="TextBox 61">
              <a:extLst>
                <a:ext uri="{FF2B5EF4-FFF2-40B4-BE49-F238E27FC236}">
                  <a16:creationId xmlns:a16="http://schemas.microsoft.com/office/drawing/2014/main" id="{37BB2861-1947-4053-B589-54B6CE64F957}"/>
                </a:ext>
              </a:extLst>
            </xdr:cNvPr>
            <xdr:cNvSpPr txBox="1"/>
          </xdr:nvSpPr>
          <xdr:spPr>
            <a:xfrm>
              <a:off x="8270081" y="16411349"/>
              <a:ext cx="678656" cy="603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i="0">
                  <a:solidFill>
                    <a:schemeClr val="tx1">
                      <a:lumMod val="75000"/>
                      <a:lumOff val="25000"/>
                    </a:schemeClr>
                  </a:solidFill>
                  <a:latin typeface="Cambria Math" panose="02040503050406030204" pitchFamily="18" charset="0"/>
                </a:rPr>
                <a:t>(</a:t>
              </a:r>
              <a:r>
                <a:rPr lang="en-US" sz="1400" b="0" i="0">
                  <a:solidFill>
                    <a:schemeClr val="tx1">
                      <a:lumMod val="75000"/>
                      <a:lumOff val="25000"/>
                    </a:schemeClr>
                  </a:solidFill>
                  <a:latin typeface="Cambria Math" panose="02040503050406030204" pitchFamily="18" charset="0"/>
                </a:rPr>
                <a:t>𝑙_𝑃^′2 𝑚_𝑃)/𝑡_𝑃   </a:t>
              </a:r>
              <a:endParaRPr lang="en-US" sz="1400">
                <a:solidFill>
                  <a:schemeClr val="tx1">
                    <a:lumMod val="75000"/>
                    <a:lumOff val="25000"/>
                  </a:schemeClr>
                </a:solidFill>
              </a:endParaRPr>
            </a:p>
          </xdr:txBody>
        </xdr:sp>
      </mc:Fallback>
    </mc:AlternateContent>
    <xdr:clientData/>
  </xdr:oneCellAnchor>
  <xdr:oneCellAnchor>
    <xdr:from>
      <xdr:col>8</xdr:col>
      <xdr:colOff>654843</xdr:colOff>
      <xdr:row>49</xdr:row>
      <xdr:rowOff>129552</xdr:rowOff>
    </xdr:from>
    <xdr:ext cx="392906" cy="496479"/>
    <mc:AlternateContent xmlns:mc="http://schemas.openxmlformats.org/markup-compatibility/2006">
      <mc:Choice xmlns:a14="http://schemas.microsoft.com/office/drawing/2010/main" Requires="a14">
        <xdr:sp macro="" textlink="">
          <xdr:nvSpPr>
            <xdr:cNvPr id="63" name="TextBox 62">
              <a:extLst>
                <a:ext uri="{FF2B5EF4-FFF2-40B4-BE49-F238E27FC236}">
                  <a16:creationId xmlns:a16="http://schemas.microsoft.com/office/drawing/2014/main" id="{97B6DEE5-55F6-4B36-9C1A-08D381095D7F}"/>
                </a:ext>
              </a:extLst>
            </xdr:cNvPr>
            <xdr:cNvSpPr txBox="1"/>
          </xdr:nvSpPr>
          <xdr:spPr>
            <a:xfrm>
              <a:off x="11818143" y="16464927"/>
              <a:ext cx="392906"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𝑅</m:t>
                        </m:r>
                      </m:e>
                      <m:sub>
                        <m:r>
                          <a:rPr lang="en-US" sz="1400" b="0" i="1">
                            <a:solidFill>
                              <a:schemeClr val="tx1">
                                <a:lumMod val="75000"/>
                                <a:lumOff val="25000"/>
                              </a:schemeClr>
                            </a:solidFill>
                            <a:latin typeface="Cambria Math" panose="02040503050406030204" pitchFamily="18" charset="0"/>
                          </a:rPr>
                          <m:t>𝐸</m:t>
                        </m:r>
                      </m:sub>
                    </m:sSub>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63" name="TextBox 62">
              <a:extLst>
                <a:ext uri="{FF2B5EF4-FFF2-40B4-BE49-F238E27FC236}">
                  <a16:creationId xmlns:a16="http://schemas.microsoft.com/office/drawing/2014/main" id="{97B6DEE5-55F6-4B36-9C1A-08D381095D7F}"/>
                </a:ext>
              </a:extLst>
            </xdr:cNvPr>
            <xdr:cNvSpPr txBox="1"/>
          </xdr:nvSpPr>
          <xdr:spPr>
            <a:xfrm>
              <a:off x="11818143" y="16464927"/>
              <a:ext cx="392906"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𝑅_𝐸  </a:t>
              </a:r>
              <a:endParaRPr lang="en-US" sz="1400">
                <a:solidFill>
                  <a:schemeClr val="tx1">
                    <a:lumMod val="75000"/>
                    <a:lumOff val="25000"/>
                  </a:schemeClr>
                </a:solidFill>
              </a:endParaRPr>
            </a:p>
          </xdr:txBody>
        </xdr:sp>
      </mc:Fallback>
    </mc:AlternateContent>
    <xdr:clientData/>
  </xdr:oneCellAnchor>
  <xdr:oneCellAnchor>
    <xdr:from>
      <xdr:col>10</xdr:col>
      <xdr:colOff>440531</xdr:colOff>
      <xdr:row>49</xdr:row>
      <xdr:rowOff>59531</xdr:rowOff>
    </xdr:from>
    <xdr:ext cx="838343" cy="636521"/>
    <mc:AlternateContent xmlns:mc="http://schemas.openxmlformats.org/markup-compatibility/2006">
      <mc:Choice xmlns:a14="http://schemas.microsoft.com/office/drawing/2010/main" Requires="a14">
        <xdr:sp macro="" textlink="">
          <xdr:nvSpPr>
            <xdr:cNvPr id="64" name="TextBox 63">
              <a:extLst>
                <a:ext uri="{FF2B5EF4-FFF2-40B4-BE49-F238E27FC236}">
                  <a16:creationId xmlns:a16="http://schemas.microsoft.com/office/drawing/2014/main" id="{9441C0AF-7368-4225-A091-C08B2F769C5A}"/>
                </a:ext>
              </a:extLst>
            </xdr:cNvPr>
            <xdr:cNvSpPr txBox="1"/>
          </xdr:nvSpPr>
          <xdr:spPr>
            <a:xfrm>
              <a:off x="15032831" y="16394906"/>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m:t>
                    </m:r>
                    <m:rad>
                      <m:radPr>
                        <m:degHide m:val="on"/>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40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r>
                              <a:rPr lang="en-US" sz="1400" i="1">
                                <a:solidFill>
                                  <a:schemeClr val="tx1">
                                    <a:lumMod val="75000"/>
                                    <a:lumOff val="25000"/>
                                  </a:schemeClr>
                                </a:solidFill>
                                <a:latin typeface="Cambria Math" panose="02040503050406030204" pitchFamily="18" charset="0"/>
                                <a:ea typeface="Cambria Math" panose="02040503050406030204" pitchFamily="18" charset="0"/>
                              </a:rPr>
                              <m:t>𝐺</m:t>
                            </m:r>
                            <m:r>
                              <a:rPr lang="en-US" sz="1400" b="0" i="1">
                                <a:solidFill>
                                  <a:schemeClr val="tx1">
                                    <a:lumMod val="75000"/>
                                    <a:lumOff val="25000"/>
                                  </a:schemeClr>
                                </a:solidFill>
                                <a:latin typeface="Cambria Math" panose="02040503050406030204" pitchFamily="18" charset="0"/>
                                <a:ea typeface="Cambria Math" panose="02040503050406030204" pitchFamily="18" charset="0"/>
                              </a:rPr>
                              <m:t>𝑀</m:t>
                            </m:r>
                          </m:num>
                          <m:den>
                            <m:sSub>
                              <m:sSub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𝑅</m:t>
                                </m:r>
                              </m:e>
                              <m:sub>
                                <m:r>
                                  <a:rPr lang="en-US" sz="1400" b="0" i="1">
                                    <a:solidFill>
                                      <a:schemeClr val="tx1">
                                        <a:lumMod val="75000"/>
                                        <a:lumOff val="25000"/>
                                      </a:schemeClr>
                                    </a:solidFill>
                                    <a:latin typeface="Cambria Math" panose="02040503050406030204" pitchFamily="18" charset="0"/>
                                    <a:ea typeface="Cambria Math" panose="02040503050406030204" pitchFamily="18" charset="0"/>
                                  </a:rPr>
                                  <m:t>𝐸</m:t>
                                </m:r>
                              </m:sub>
                            </m:sSub>
                          </m:den>
                        </m:f>
                      </m:e>
                    </m:rad>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4" name="TextBox 63">
              <a:extLst>
                <a:ext uri="{FF2B5EF4-FFF2-40B4-BE49-F238E27FC236}">
                  <a16:creationId xmlns:a16="http://schemas.microsoft.com/office/drawing/2014/main" id="{9441C0AF-7368-4225-A091-C08B2F769C5A}"/>
                </a:ext>
              </a:extLst>
            </xdr:cNvPr>
            <xdr:cNvSpPr txBox="1"/>
          </xdr:nvSpPr>
          <xdr:spPr>
            <a:xfrm>
              <a:off x="15032831" y="16394906"/>
              <a:ext cx="838343" cy="636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i="0">
                  <a:solidFill>
                    <a:schemeClr val="tx1">
                      <a:lumMod val="75000"/>
                      <a:lumOff val="25000"/>
                    </a:schemeClr>
                  </a:solidFill>
                  <a:latin typeface="Cambria Math" panose="02040503050406030204" pitchFamily="18" charset="0"/>
                  <a:ea typeface="Cambria Math" panose="02040503050406030204" pitchFamily="18" charset="0"/>
                </a:rPr>
                <a:t>√(</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2</a:t>
              </a:r>
              <a:r>
                <a:rPr lang="en-US" sz="1400" i="0">
                  <a:solidFill>
                    <a:schemeClr val="tx1">
                      <a:lumMod val="75000"/>
                      <a:lumOff val="25000"/>
                    </a:schemeClr>
                  </a:solidFill>
                  <a:latin typeface="Cambria Math" panose="02040503050406030204" pitchFamily="18" charset="0"/>
                  <a:ea typeface="Cambria Math" panose="02040503050406030204" pitchFamily="18" charset="0"/>
                </a:rPr>
                <a:t>𝐺</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𝑀/𝑅_𝐸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476252</xdr:colOff>
      <xdr:row>58</xdr:row>
      <xdr:rowOff>211553</xdr:rowOff>
    </xdr:from>
    <xdr:ext cx="773905" cy="353604"/>
    <mc:AlternateContent xmlns:mc="http://schemas.openxmlformats.org/markup-compatibility/2006">
      <mc:Choice xmlns:a14="http://schemas.microsoft.com/office/drawing/2010/main" Requires="a14">
        <xdr:sp macro="" textlink="">
          <xdr:nvSpPr>
            <xdr:cNvPr id="65" name="TextBox 64">
              <a:extLst>
                <a:ext uri="{FF2B5EF4-FFF2-40B4-BE49-F238E27FC236}">
                  <a16:creationId xmlns:a16="http://schemas.microsoft.com/office/drawing/2014/main" id="{2DF0E25C-FF42-445E-AB95-993F2AFF6EEF}"/>
                </a:ext>
              </a:extLst>
            </xdr:cNvPr>
            <xdr:cNvSpPr txBox="1"/>
          </xdr:nvSpPr>
          <xdr:spPr>
            <a:xfrm>
              <a:off x="6496052" y="19547303"/>
              <a:ext cx="773905" cy="353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ƛ</m:t>
                        </m:r>
                      </m:e>
                      <m:sub>
                        <m:r>
                          <a:rPr lang="en-US" sz="1400" b="0" i="1">
                            <a:solidFill>
                              <a:schemeClr val="tx1">
                                <a:lumMod val="75000"/>
                                <a:lumOff val="25000"/>
                              </a:schemeClr>
                            </a:solidFill>
                            <a:latin typeface="Cambria Math" panose="02040503050406030204" pitchFamily="18" charset="0"/>
                          </a:rPr>
                          <m:t>𝐶</m:t>
                        </m:r>
                      </m:sub>
                    </m:sSub>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0</m:t>
                        </m:r>
                      </m:sub>
                    </m:sSub>
                  </m:oMath>
                </m:oMathPara>
              </a14:m>
              <a:endParaRPr lang="en-US" sz="1400">
                <a:solidFill>
                  <a:schemeClr val="tx1">
                    <a:lumMod val="75000"/>
                    <a:lumOff val="25000"/>
                  </a:schemeClr>
                </a:solidFill>
              </a:endParaRPr>
            </a:p>
          </xdr:txBody>
        </xdr:sp>
      </mc:Choice>
      <mc:Fallback>
        <xdr:sp macro="" textlink="">
          <xdr:nvSpPr>
            <xdr:cNvPr id="65" name="TextBox 64">
              <a:extLst>
                <a:ext uri="{FF2B5EF4-FFF2-40B4-BE49-F238E27FC236}">
                  <a16:creationId xmlns:a16="http://schemas.microsoft.com/office/drawing/2014/main" id="{2DF0E25C-FF42-445E-AB95-993F2AFF6EEF}"/>
                </a:ext>
              </a:extLst>
            </xdr:cNvPr>
            <xdr:cNvSpPr txBox="1"/>
          </xdr:nvSpPr>
          <xdr:spPr>
            <a:xfrm>
              <a:off x="6496052" y="19547303"/>
              <a:ext cx="773905" cy="353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ƛ_𝐶 𝑚_0</a:t>
              </a:r>
              <a:endParaRPr lang="en-US" sz="1400">
                <a:solidFill>
                  <a:schemeClr val="tx1">
                    <a:lumMod val="75000"/>
                    <a:lumOff val="25000"/>
                  </a:schemeClr>
                </a:solidFill>
              </a:endParaRPr>
            </a:p>
          </xdr:txBody>
        </xdr:sp>
      </mc:Fallback>
    </mc:AlternateContent>
    <xdr:clientData/>
  </xdr:oneCellAnchor>
  <xdr:oneCellAnchor>
    <xdr:from>
      <xdr:col>6</xdr:col>
      <xdr:colOff>473874</xdr:colOff>
      <xdr:row>58</xdr:row>
      <xdr:rowOff>211553</xdr:rowOff>
    </xdr:from>
    <xdr:ext cx="773905" cy="353604"/>
    <mc:AlternateContent xmlns:mc="http://schemas.openxmlformats.org/markup-compatibility/2006">
      <mc:Choice xmlns:a14="http://schemas.microsoft.com/office/drawing/2010/main" Requires="a14">
        <xdr:sp macro="" textlink="">
          <xdr:nvSpPr>
            <xdr:cNvPr id="66" name="TextBox 65">
              <a:extLst>
                <a:ext uri="{FF2B5EF4-FFF2-40B4-BE49-F238E27FC236}">
                  <a16:creationId xmlns:a16="http://schemas.microsoft.com/office/drawing/2014/main" id="{F4CA0AB6-954C-4036-A316-2816217F2546}"/>
                </a:ext>
              </a:extLst>
            </xdr:cNvPr>
            <xdr:cNvSpPr txBox="1"/>
          </xdr:nvSpPr>
          <xdr:spPr>
            <a:xfrm>
              <a:off x="8208174" y="19547303"/>
              <a:ext cx="773905" cy="353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oMath>
                </m:oMathPara>
              </a14:m>
              <a:endParaRPr lang="en-US" sz="1400">
                <a:solidFill>
                  <a:schemeClr val="tx1">
                    <a:lumMod val="75000"/>
                    <a:lumOff val="25000"/>
                  </a:schemeClr>
                </a:solidFill>
              </a:endParaRPr>
            </a:p>
          </xdr:txBody>
        </xdr:sp>
      </mc:Choice>
      <mc:Fallback>
        <xdr:sp macro="" textlink="">
          <xdr:nvSpPr>
            <xdr:cNvPr id="66" name="TextBox 65">
              <a:extLst>
                <a:ext uri="{FF2B5EF4-FFF2-40B4-BE49-F238E27FC236}">
                  <a16:creationId xmlns:a16="http://schemas.microsoft.com/office/drawing/2014/main" id="{F4CA0AB6-954C-4036-A316-2816217F2546}"/>
                </a:ext>
              </a:extLst>
            </xdr:cNvPr>
            <xdr:cNvSpPr txBox="1"/>
          </xdr:nvSpPr>
          <xdr:spPr>
            <a:xfrm>
              <a:off x="8208174" y="19547303"/>
              <a:ext cx="773905" cy="353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𝑙_𝑃 𝑚_𝑃</a:t>
              </a:r>
              <a:endParaRPr lang="en-US" sz="1400">
                <a:solidFill>
                  <a:schemeClr val="tx1">
                    <a:lumMod val="75000"/>
                    <a:lumOff val="25000"/>
                  </a:schemeClr>
                </a:solidFill>
              </a:endParaRPr>
            </a:p>
          </xdr:txBody>
        </xdr:sp>
      </mc:Fallback>
    </mc:AlternateContent>
    <xdr:clientData/>
  </xdr:oneCellAnchor>
  <xdr:oneCellAnchor>
    <xdr:from>
      <xdr:col>7</xdr:col>
      <xdr:colOff>666753</xdr:colOff>
      <xdr:row>58</xdr:row>
      <xdr:rowOff>140116</xdr:rowOff>
    </xdr:from>
    <xdr:ext cx="381001" cy="496479"/>
    <mc:AlternateContent xmlns:mc="http://schemas.openxmlformats.org/markup-compatibility/2006">
      <mc:Choice xmlns:a14="http://schemas.microsoft.com/office/drawing/2010/main" Requires="a14">
        <xdr:sp macro="" textlink="">
          <xdr:nvSpPr>
            <xdr:cNvPr id="67" name="TextBox 66">
              <a:extLst>
                <a:ext uri="{FF2B5EF4-FFF2-40B4-BE49-F238E27FC236}">
                  <a16:creationId xmlns:a16="http://schemas.microsoft.com/office/drawing/2014/main" id="{28A25C3B-287A-4863-8193-3E16F9B405A3}"/>
                </a:ext>
              </a:extLst>
            </xdr:cNvPr>
            <xdr:cNvSpPr txBox="1"/>
          </xdr:nvSpPr>
          <xdr:spPr>
            <a:xfrm>
              <a:off x="10115553" y="19475866"/>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b="0" i="1">
                            <a:solidFill>
                              <a:schemeClr val="tx1">
                                <a:lumMod val="75000"/>
                                <a:lumOff val="25000"/>
                              </a:schemeClr>
                            </a:solidFill>
                            <a:latin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𝑙</m:t>
                            </m:r>
                          </m:e>
                          <m:sub>
                            <m:r>
                              <a:rPr lang="en-US" sz="1400" b="0" i="1">
                                <a:solidFill>
                                  <a:schemeClr val="tx1">
                                    <a:lumMod val="75000"/>
                                    <a:lumOff val="25000"/>
                                  </a:schemeClr>
                                </a:solidFill>
                                <a:latin typeface="Cambria Math" panose="02040503050406030204" pitchFamily="18" charset="0"/>
                              </a:rPr>
                              <m:t>𝑃</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ƛ</m:t>
                            </m:r>
                          </m:e>
                          <m:sub>
                            <m:r>
                              <a:rPr lang="en-US" sz="1400" b="0" i="1">
                                <a:solidFill>
                                  <a:schemeClr val="tx1">
                                    <a:lumMod val="75000"/>
                                    <a:lumOff val="25000"/>
                                  </a:schemeClr>
                                </a:solidFill>
                                <a:latin typeface="Cambria Math" panose="02040503050406030204" pitchFamily="18" charset="0"/>
                              </a:rPr>
                              <m:t>𝐶</m:t>
                            </m:r>
                          </m:sub>
                        </m:sSub>
                      </m:den>
                    </m:f>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67" name="TextBox 66">
              <a:extLst>
                <a:ext uri="{FF2B5EF4-FFF2-40B4-BE49-F238E27FC236}">
                  <a16:creationId xmlns:a16="http://schemas.microsoft.com/office/drawing/2014/main" id="{28A25C3B-287A-4863-8193-3E16F9B405A3}"/>
                </a:ext>
              </a:extLst>
            </xdr:cNvPr>
            <xdr:cNvSpPr txBox="1"/>
          </xdr:nvSpPr>
          <xdr:spPr>
            <a:xfrm>
              <a:off x="10115553" y="19475866"/>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𝑙_𝑃/ƛ_𝐶   </a:t>
              </a:r>
              <a:endParaRPr lang="en-US" sz="1400">
                <a:solidFill>
                  <a:schemeClr val="tx1">
                    <a:lumMod val="75000"/>
                    <a:lumOff val="25000"/>
                  </a:schemeClr>
                </a:solidFill>
              </a:endParaRPr>
            </a:p>
          </xdr:txBody>
        </xdr:sp>
      </mc:Fallback>
    </mc:AlternateContent>
    <xdr:clientData/>
  </xdr:oneCellAnchor>
  <xdr:oneCellAnchor>
    <xdr:from>
      <xdr:col>8</xdr:col>
      <xdr:colOff>666751</xdr:colOff>
      <xdr:row>58</xdr:row>
      <xdr:rowOff>140116</xdr:rowOff>
    </xdr:from>
    <xdr:ext cx="381001" cy="496479"/>
    <mc:AlternateContent xmlns:mc="http://schemas.openxmlformats.org/markup-compatibility/2006">
      <mc:Choice xmlns:a14="http://schemas.microsoft.com/office/drawing/2010/main" Requires="a14">
        <xdr:sp macro="" textlink="">
          <xdr:nvSpPr>
            <xdr:cNvPr id="68" name="TextBox 67">
              <a:extLst>
                <a:ext uri="{FF2B5EF4-FFF2-40B4-BE49-F238E27FC236}">
                  <a16:creationId xmlns:a16="http://schemas.microsoft.com/office/drawing/2014/main" id="{F457C69C-7092-4FEE-9C69-BC61672933BC}"/>
                </a:ext>
              </a:extLst>
            </xdr:cNvPr>
            <xdr:cNvSpPr txBox="1"/>
          </xdr:nvSpPr>
          <xdr:spPr>
            <a:xfrm>
              <a:off x="11830051" y="19475866"/>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400" b="0" i="1">
                            <a:solidFill>
                              <a:schemeClr val="tx1">
                                <a:lumMod val="75000"/>
                                <a:lumOff val="25000"/>
                              </a:schemeClr>
                            </a:solidFill>
                            <a:latin typeface="Cambria Math" panose="02040503050406030204" pitchFamily="18" charset="0"/>
                          </a:rPr>
                        </m:ctrlPr>
                      </m:fPr>
                      <m:num>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0</m:t>
                            </m:r>
                          </m:sub>
                        </m:sSub>
                      </m:num>
                      <m:den>
                        <m:sSub>
                          <m:sSubPr>
                            <m:ctrlPr>
                              <a:rPr lang="en-US" sz="1400" b="0" i="1">
                                <a:solidFill>
                                  <a:schemeClr val="tx1">
                                    <a:lumMod val="75000"/>
                                    <a:lumOff val="25000"/>
                                  </a:schemeClr>
                                </a:solidFill>
                                <a:latin typeface="Cambria Math" panose="02040503050406030204" pitchFamily="18" charset="0"/>
                              </a:rPr>
                            </m:ctrlPr>
                          </m:sSubPr>
                          <m:e>
                            <m:r>
                              <a:rPr lang="en-US" sz="1400" b="0" i="1">
                                <a:solidFill>
                                  <a:schemeClr val="tx1">
                                    <a:lumMod val="75000"/>
                                    <a:lumOff val="25000"/>
                                  </a:schemeClr>
                                </a:solidFill>
                                <a:latin typeface="Cambria Math" panose="02040503050406030204" pitchFamily="18" charset="0"/>
                              </a:rPr>
                              <m:t>𝑚</m:t>
                            </m:r>
                          </m:e>
                          <m:sub>
                            <m:r>
                              <a:rPr lang="en-US" sz="1400" b="0" i="1">
                                <a:solidFill>
                                  <a:schemeClr val="tx1">
                                    <a:lumMod val="75000"/>
                                    <a:lumOff val="25000"/>
                                  </a:schemeClr>
                                </a:solidFill>
                                <a:latin typeface="Cambria Math" panose="02040503050406030204" pitchFamily="18" charset="0"/>
                              </a:rPr>
                              <m:t>𝑃</m:t>
                            </m:r>
                          </m:sub>
                        </m:sSub>
                      </m:den>
                    </m:f>
                    <m:r>
                      <a:rPr lang="en-US" sz="1400" b="0" i="1">
                        <a:solidFill>
                          <a:schemeClr val="tx1">
                            <a:lumMod val="75000"/>
                            <a:lumOff val="25000"/>
                          </a:schemeClr>
                        </a:solidFill>
                        <a:latin typeface="Cambria Math" panose="02040503050406030204" pitchFamily="18" charset="0"/>
                      </a:rPr>
                      <m:t> </m:t>
                    </m:r>
                  </m:oMath>
                </m:oMathPara>
              </a14:m>
              <a:endParaRPr lang="en-US" sz="1400">
                <a:solidFill>
                  <a:schemeClr val="tx1">
                    <a:lumMod val="75000"/>
                    <a:lumOff val="25000"/>
                  </a:schemeClr>
                </a:solidFill>
              </a:endParaRPr>
            </a:p>
          </xdr:txBody>
        </xdr:sp>
      </mc:Choice>
      <mc:Fallback>
        <xdr:sp macro="" textlink="">
          <xdr:nvSpPr>
            <xdr:cNvPr id="68" name="TextBox 67">
              <a:extLst>
                <a:ext uri="{FF2B5EF4-FFF2-40B4-BE49-F238E27FC236}">
                  <a16:creationId xmlns:a16="http://schemas.microsoft.com/office/drawing/2014/main" id="{F457C69C-7092-4FEE-9C69-BC61672933BC}"/>
                </a:ext>
              </a:extLst>
            </xdr:cNvPr>
            <xdr:cNvSpPr txBox="1"/>
          </xdr:nvSpPr>
          <xdr:spPr>
            <a:xfrm>
              <a:off x="11830051" y="19475866"/>
              <a:ext cx="381001" cy="496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latin typeface="Cambria Math" panose="02040503050406030204" pitchFamily="18" charset="0"/>
                </a:rPr>
                <a:t>𝑚_0/𝑚_𝑃   </a:t>
              </a:r>
              <a:endParaRPr lang="en-US" sz="1400">
                <a:solidFill>
                  <a:schemeClr val="tx1">
                    <a:lumMod val="75000"/>
                    <a:lumOff val="25000"/>
                  </a:schemeClr>
                </a:solidFill>
              </a:endParaRPr>
            </a:p>
          </xdr:txBody>
        </xdr:sp>
      </mc:Fallback>
    </mc:AlternateContent>
    <xdr:clientData/>
  </xdr:oneCellAnchor>
  <xdr:oneCellAnchor>
    <xdr:from>
      <xdr:col>5</xdr:col>
      <xdr:colOff>642938</xdr:colOff>
      <xdr:row>88</xdr:row>
      <xdr:rowOff>107155</xdr:rowOff>
    </xdr:from>
    <xdr:ext cx="476250" cy="571501"/>
    <mc:AlternateContent xmlns:mc="http://schemas.openxmlformats.org/markup-compatibility/2006">
      <mc:Choice xmlns:a14="http://schemas.microsoft.com/office/drawing/2010/main" Requires="a14">
        <xdr:sp macro="" textlink="">
          <xdr:nvSpPr>
            <xdr:cNvPr id="69" name="TextBox 68">
              <a:extLst>
                <a:ext uri="{FF2B5EF4-FFF2-40B4-BE49-F238E27FC236}">
                  <a16:creationId xmlns:a16="http://schemas.microsoft.com/office/drawing/2014/main" id="{AD75523C-EF0E-4F98-8457-AD2C2FAD7634}"/>
                </a:ext>
              </a:extLst>
            </xdr:cNvPr>
            <xdr:cNvSpPr txBox="1"/>
          </xdr:nvSpPr>
          <xdr:spPr>
            <a:xfrm>
              <a:off x="6662738" y="28177330"/>
              <a:ext cx="476250" cy="571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400" b="0" i="1">
                            <a:solidFill>
                              <a:schemeClr val="tx1">
                                <a:lumMod val="75000"/>
                                <a:lumOff val="25000"/>
                              </a:schemeClr>
                            </a:solidFill>
                            <a:latin typeface="Cambria Math" panose="02040503050406030204" pitchFamily="18" charset="0"/>
                            <a:ea typeface="Cambria Math" panose="02040503050406030204" pitchFamily="18" charset="0"/>
                          </a:rPr>
                          <m:t>𝜇</m:t>
                        </m:r>
                      </m:num>
                      <m:den>
                        <m:sSup>
                          <m:sSupPr>
                            <m:ctrlPr>
                              <a:rPr lang="en-US" sz="14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4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400" b="0" i="1">
                                <a:solidFill>
                                  <a:schemeClr val="tx1">
                                    <a:lumMod val="75000"/>
                                    <a:lumOff val="25000"/>
                                  </a:schemeClr>
                                </a:solidFill>
                                <a:latin typeface="Cambria Math" panose="02040503050406030204" pitchFamily="18" charset="0"/>
                                <a:ea typeface="Cambria Math" panose="02040503050406030204" pitchFamily="18" charset="0"/>
                              </a:rPr>
                              <m:t>2</m:t>
                            </m:r>
                          </m:sup>
                        </m:sSup>
                      </m:den>
                    </m:f>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9" name="TextBox 68">
              <a:extLst>
                <a:ext uri="{FF2B5EF4-FFF2-40B4-BE49-F238E27FC236}">
                  <a16:creationId xmlns:a16="http://schemas.microsoft.com/office/drawing/2014/main" id="{AD75523C-EF0E-4F98-8457-AD2C2FAD7634}"/>
                </a:ext>
              </a:extLst>
            </xdr:cNvPr>
            <xdr:cNvSpPr txBox="1"/>
          </xdr:nvSpPr>
          <xdr:spPr>
            <a:xfrm>
              <a:off x="6662738" y="28177330"/>
              <a:ext cx="476250" cy="571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latin typeface="Cambria Math" panose="02040503050406030204" pitchFamily="18" charset="0"/>
                  <a:ea typeface="Cambria Math" panose="02040503050406030204" pitchFamily="18" charset="0"/>
                </a:rPr>
                <a:t>  𝜇/𝑐^2   </a:t>
              </a:r>
              <a:endParaRPr lang="en-US" sz="1400" baseline="300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559595</xdr:colOff>
      <xdr:row>88</xdr:row>
      <xdr:rowOff>119061</xdr:rowOff>
    </xdr:from>
    <xdr:ext cx="620447" cy="547688"/>
    <mc:AlternateContent xmlns:mc="http://schemas.openxmlformats.org/markup-compatibility/2006">
      <mc:Choice xmlns:a14="http://schemas.microsoft.com/office/drawing/2010/main" Requires="a14">
        <xdr:sp macro="" textlink="">
          <xdr:nvSpPr>
            <xdr:cNvPr id="70" name="TextBox 69">
              <a:extLst>
                <a:ext uri="{FF2B5EF4-FFF2-40B4-BE49-F238E27FC236}">
                  <a16:creationId xmlns:a16="http://schemas.microsoft.com/office/drawing/2014/main" id="{B38C8729-E0C3-44E5-AB69-5AF4C48E4982}"/>
                </a:ext>
              </a:extLst>
            </xdr:cNvPr>
            <xdr:cNvSpPr txBox="1"/>
          </xdr:nvSpPr>
          <xdr:spPr>
            <a:xfrm>
              <a:off x="3150395" y="28189236"/>
              <a:ext cx="620447"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r>
                          <a:rPr lang="en-US" sz="1400" b="0" i="1" baseline="-25000">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num>
                      <m:den>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0" name="TextBox 69">
              <a:extLst>
                <a:ext uri="{FF2B5EF4-FFF2-40B4-BE49-F238E27FC236}">
                  <a16:creationId xmlns:a16="http://schemas.microsoft.com/office/drawing/2014/main" id="{B38C8729-E0C3-44E5-AB69-5AF4C48E4982}"/>
                </a:ext>
              </a:extLst>
            </xdr:cNvPr>
            <xdr:cNvSpPr txBox="1"/>
          </xdr:nvSpPr>
          <xdr:spPr>
            <a:xfrm>
              <a:off x="3150395" y="28189236"/>
              <a:ext cx="620447"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𝑙</a:t>
              </a:r>
              <a:r>
                <a:rPr lang="en-US" sz="1400" b="0" i="0" baseline="-25000">
                  <a:solidFill>
                    <a:schemeClr val="tx1">
                      <a:lumMod val="75000"/>
                      <a:lumOff val="25000"/>
                    </a:schemeClr>
                  </a:solidFill>
                  <a:effectLst/>
                  <a:latin typeface="Cambria Math" panose="02040503050406030204" pitchFamily="18" charset="0"/>
                  <a:ea typeface="Cambria Math" panose="02040503050406030204" pitchFamily="18" charset="0"/>
                  <a:cs typeface="+mn-cs"/>
                </a:rPr>
                <a:t>𝑃/</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𝑟   𝑀/𝑚_𝑃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642939</xdr:colOff>
      <xdr:row>88</xdr:row>
      <xdr:rowOff>154780</xdr:rowOff>
    </xdr:from>
    <xdr:ext cx="452437" cy="476251"/>
    <mc:AlternateContent xmlns:mc="http://schemas.openxmlformats.org/markup-compatibility/2006">
      <mc:Choice xmlns:a14="http://schemas.microsoft.com/office/drawing/2010/main" Requires="a14">
        <xdr:sp macro="" textlink="">
          <xdr:nvSpPr>
            <xdr:cNvPr id="71" name="TextBox 70">
              <a:extLst>
                <a:ext uri="{FF2B5EF4-FFF2-40B4-BE49-F238E27FC236}">
                  <a16:creationId xmlns:a16="http://schemas.microsoft.com/office/drawing/2014/main" id="{D4F5F7FD-F0BA-4C3C-92EE-A9CC2EAD67B0}"/>
                </a:ext>
              </a:extLst>
            </xdr:cNvPr>
            <xdr:cNvSpPr txBox="1"/>
          </xdr:nvSpPr>
          <xdr:spPr>
            <a:xfrm>
              <a:off x="1519239" y="28224955"/>
              <a:ext cx="452437" cy="476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𝑅</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sub>
                    </m:sSub>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1" name="TextBox 70">
              <a:extLst>
                <a:ext uri="{FF2B5EF4-FFF2-40B4-BE49-F238E27FC236}">
                  <a16:creationId xmlns:a16="http://schemas.microsoft.com/office/drawing/2014/main" id="{D4F5F7FD-F0BA-4C3C-92EE-A9CC2EAD67B0}"/>
                </a:ext>
              </a:extLst>
            </xdr:cNvPr>
            <xdr:cNvSpPr txBox="1"/>
          </xdr:nvSpPr>
          <xdr:spPr>
            <a:xfrm>
              <a:off x="1519239" y="28224955"/>
              <a:ext cx="452437" cy="476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𝑅_𝐸</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404817</xdr:colOff>
      <xdr:row>88</xdr:row>
      <xdr:rowOff>119061</xdr:rowOff>
    </xdr:from>
    <xdr:ext cx="940593" cy="547688"/>
    <mc:AlternateContent xmlns:mc="http://schemas.openxmlformats.org/markup-compatibility/2006">
      <mc:Choice xmlns:a14="http://schemas.microsoft.com/office/drawing/2010/main" Requires="a14">
        <xdr:sp macro="" textlink="">
          <xdr:nvSpPr>
            <xdr:cNvPr id="72" name="TextBox 71">
              <a:extLst>
                <a:ext uri="{FF2B5EF4-FFF2-40B4-BE49-F238E27FC236}">
                  <a16:creationId xmlns:a16="http://schemas.microsoft.com/office/drawing/2014/main" id="{6FB7BC30-3A8D-48B8-9931-8C24ABEDFB0A}"/>
                </a:ext>
              </a:extLst>
            </xdr:cNvPr>
            <xdr:cNvSpPr txBox="1"/>
          </xdr:nvSpPr>
          <xdr:spPr>
            <a:xfrm>
              <a:off x="4710117" y="28189236"/>
              <a:ext cx="940593"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sSub>
                      <m:sSubPr>
                        <m:ctrlPr>
                          <a:rPr lang="en-US" sz="140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𝑅</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sub>
                    </m:sSub>
                    <m:f>
                      <m:fPr>
                        <m:ctrlPr>
                          <a:rPr lang="en-US" sz="140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r>
                          <a:rPr lang="en-US" sz="1400" b="0" i="1" baseline="-25000">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num>
                      <m:den>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𝑟</m:t>
                        </m:r>
                      </m:den>
                    </m:f>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2" name="TextBox 71">
              <a:extLst>
                <a:ext uri="{FF2B5EF4-FFF2-40B4-BE49-F238E27FC236}">
                  <a16:creationId xmlns:a16="http://schemas.microsoft.com/office/drawing/2014/main" id="{6FB7BC30-3A8D-48B8-9931-8C24ABEDFB0A}"/>
                </a:ext>
              </a:extLst>
            </xdr:cNvPr>
            <xdr:cNvSpPr txBox="1"/>
          </xdr:nvSpPr>
          <xdr:spPr>
            <a:xfrm>
              <a:off x="4710117" y="28189236"/>
              <a:ext cx="940593"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𝑅_𝐸  𝑙</a:t>
              </a:r>
              <a:r>
                <a:rPr lang="en-US" sz="1400" b="0" i="0" baseline="-25000">
                  <a:solidFill>
                    <a:schemeClr val="tx1">
                      <a:lumMod val="75000"/>
                      <a:lumOff val="25000"/>
                    </a:schemeClr>
                  </a:solidFill>
                  <a:effectLst/>
                  <a:latin typeface="Cambria Math" panose="02040503050406030204" pitchFamily="18" charset="0"/>
                  <a:ea typeface="Cambria Math" panose="02040503050406030204" pitchFamily="18" charset="0"/>
                  <a:cs typeface="+mn-cs"/>
                </a:rPr>
                <a:t>𝑃/</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𝑟   𝑀/𝑚_𝑃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697573</xdr:colOff>
      <xdr:row>112</xdr:row>
      <xdr:rowOff>166688</xdr:rowOff>
    </xdr:from>
    <xdr:ext cx="363538" cy="467353"/>
    <mc:AlternateContent xmlns:mc="http://schemas.openxmlformats.org/markup-compatibility/2006">
      <mc:Choice xmlns:a14="http://schemas.microsoft.com/office/drawing/2010/main" Requires="a14">
        <xdr:sp macro="" textlink="">
          <xdr:nvSpPr>
            <xdr:cNvPr id="73" name="TextBox 72">
              <a:extLst>
                <a:ext uri="{FF2B5EF4-FFF2-40B4-BE49-F238E27FC236}">
                  <a16:creationId xmlns:a16="http://schemas.microsoft.com/office/drawing/2014/main" id="{46B137A4-EC83-470E-AFAD-B80126518FBC}"/>
                </a:ext>
              </a:extLst>
            </xdr:cNvPr>
            <xdr:cNvSpPr txBox="1"/>
          </xdr:nvSpPr>
          <xdr:spPr>
            <a:xfrm>
              <a:off x="3288373" y="3880961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𝑘𝑇</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3" name="TextBox 72">
              <a:extLst>
                <a:ext uri="{FF2B5EF4-FFF2-40B4-BE49-F238E27FC236}">
                  <a16:creationId xmlns:a16="http://schemas.microsoft.com/office/drawing/2014/main" id="{46B137A4-EC83-470E-AFAD-B80126518FBC}"/>
                </a:ext>
              </a:extLst>
            </xdr:cNvPr>
            <xdr:cNvSpPr txBox="1"/>
          </xdr:nvSpPr>
          <xdr:spPr>
            <a:xfrm>
              <a:off x="3288373" y="38809613"/>
              <a:ext cx="363538" cy="46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𝑘𝑇</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447675</xdr:colOff>
      <xdr:row>112</xdr:row>
      <xdr:rowOff>85725</xdr:rowOff>
    </xdr:from>
    <xdr:ext cx="892970" cy="609707"/>
    <mc:AlternateContent xmlns:mc="http://schemas.openxmlformats.org/markup-compatibility/2006">
      <mc:Choice xmlns:a14="http://schemas.microsoft.com/office/drawing/2010/main" Requires="a14">
        <xdr:sp macro="" textlink="">
          <xdr:nvSpPr>
            <xdr:cNvPr id="74" name="TextBox 73">
              <a:extLst>
                <a:ext uri="{FF2B5EF4-FFF2-40B4-BE49-F238E27FC236}">
                  <a16:creationId xmlns:a16="http://schemas.microsoft.com/office/drawing/2014/main" id="{CBB924DF-1D6F-43E8-A467-93F1DBA2A032}"/>
                </a:ext>
              </a:extLst>
            </xdr:cNvPr>
            <xdr:cNvSpPr txBox="1"/>
          </xdr:nvSpPr>
          <xdr:spPr>
            <a:xfrm>
              <a:off x="4752975" y="38728650"/>
              <a:ext cx="89297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ℏ</m:t>
                        </m:r>
                        <m:sSup>
                          <m:sSup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p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e>
                          <m:sup>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3</m:t>
                            </m:r>
                          </m:sup>
                        </m:sSup>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8</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𝜋</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𝐺𝑀</m:t>
                        </m:r>
                      </m:den>
                    </m:f>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4" name="TextBox 73">
              <a:extLst>
                <a:ext uri="{FF2B5EF4-FFF2-40B4-BE49-F238E27FC236}">
                  <a16:creationId xmlns:a16="http://schemas.microsoft.com/office/drawing/2014/main" id="{CBB924DF-1D6F-43E8-A467-93F1DBA2A032}"/>
                </a:ext>
              </a:extLst>
            </xdr:cNvPr>
            <xdr:cNvSpPr txBox="1"/>
          </xdr:nvSpPr>
          <xdr:spPr>
            <a:xfrm>
              <a:off x="4752975" y="38728650"/>
              <a:ext cx="89297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ℏ𝑐^3)/8𝜋𝐺𝑀</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285750</xdr:colOff>
      <xdr:row>112</xdr:row>
      <xdr:rowOff>85725</xdr:rowOff>
    </xdr:from>
    <xdr:ext cx="1200150" cy="609707"/>
    <mc:AlternateContent xmlns:mc="http://schemas.openxmlformats.org/markup-compatibility/2006">
      <mc:Choice xmlns:a14="http://schemas.microsoft.com/office/drawing/2010/main" Requires="a14">
        <xdr:sp macro="" textlink="">
          <xdr:nvSpPr>
            <xdr:cNvPr id="75" name="TextBox 74">
              <a:extLst>
                <a:ext uri="{FF2B5EF4-FFF2-40B4-BE49-F238E27FC236}">
                  <a16:creationId xmlns:a16="http://schemas.microsoft.com/office/drawing/2014/main" id="{FF32B780-D5ED-4105-8F86-9A33F16FDC43}"/>
                </a:ext>
              </a:extLst>
            </xdr:cNvPr>
            <xdr:cNvSpPr txBox="1"/>
          </xdr:nvSpPr>
          <xdr:spPr>
            <a:xfrm>
              <a:off x="6305550" y="38728650"/>
              <a:ext cx="120015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1</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8</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𝜋</m:t>
                        </m:r>
                      </m:den>
                    </m:f>
                    <m:d>
                      <m:d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𝑀</m:t>
                            </m:r>
                          </m:num>
                          <m:den>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𝑚</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den>
                        </m:f>
                      </m:e>
                    </m:d>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𝐸</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5" name="TextBox 74">
              <a:extLst>
                <a:ext uri="{FF2B5EF4-FFF2-40B4-BE49-F238E27FC236}">
                  <a16:creationId xmlns:a16="http://schemas.microsoft.com/office/drawing/2014/main" id="{FF32B780-D5ED-4105-8F86-9A33F16FDC43}"/>
                </a:ext>
              </a:extLst>
            </xdr:cNvPr>
            <xdr:cNvSpPr txBox="1"/>
          </xdr:nvSpPr>
          <xdr:spPr>
            <a:xfrm>
              <a:off x="6305550" y="38728650"/>
              <a:ext cx="120015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( 1)/8𝜋 (𝑀/𝑚_𝑃 ) 𝐸_𝑃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266700</xdr:colOff>
      <xdr:row>112</xdr:row>
      <xdr:rowOff>85725</xdr:rowOff>
    </xdr:from>
    <xdr:ext cx="1200150" cy="609707"/>
    <mc:AlternateContent xmlns:mc="http://schemas.openxmlformats.org/markup-compatibility/2006">
      <mc:Choice xmlns:a14="http://schemas.microsoft.com/office/drawing/2010/main" Requires="a14">
        <xdr:sp macro="" textlink="">
          <xdr:nvSpPr>
            <xdr:cNvPr id="76" name="TextBox 75">
              <a:extLst>
                <a:ext uri="{FF2B5EF4-FFF2-40B4-BE49-F238E27FC236}">
                  <a16:creationId xmlns:a16="http://schemas.microsoft.com/office/drawing/2014/main" id="{7C3C2193-2E88-4FAD-9AB4-CA4BD75F855F}"/>
                </a:ext>
              </a:extLst>
            </xdr:cNvPr>
            <xdr:cNvSpPr txBox="1"/>
          </xdr:nvSpPr>
          <xdr:spPr>
            <a:xfrm>
              <a:off x="8001000" y="38728650"/>
              <a:ext cx="120015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1</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4</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𝜋</m:t>
                        </m:r>
                      </m:den>
                    </m:f>
                    <m:d>
                      <m:d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dPr>
                      <m:e>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𝑙</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num>
                          <m:den>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𝑆</m:t>
                                </m:r>
                              </m:sub>
                            </m:sSub>
                          </m:den>
                        </m:f>
                      </m:e>
                    </m:d>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𝐸</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𝑃</m:t>
                        </m:r>
                      </m:sub>
                    </m:s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6" name="TextBox 75">
              <a:extLst>
                <a:ext uri="{FF2B5EF4-FFF2-40B4-BE49-F238E27FC236}">
                  <a16:creationId xmlns:a16="http://schemas.microsoft.com/office/drawing/2014/main" id="{7C3C2193-2E88-4FAD-9AB4-CA4BD75F855F}"/>
                </a:ext>
              </a:extLst>
            </xdr:cNvPr>
            <xdr:cNvSpPr txBox="1"/>
          </xdr:nvSpPr>
          <xdr:spPr>
            <a:xfrm>
              <a:off x="8001000" y="38728650"/>
              <a:ext cx="1200150"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( 1)/4𝜋 (𝑙_𝑃/𝑅_𝑆 ) 𝐸_𝑃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514349</xdr:colOff>
      <xdr:row>112</xdr:row>
      <xdr:rowOff>85725</xdr:rowOff>
    </xdr:from>
    <xdr:ext cx="733425" cy="609707"/>
    <mc:AlternateContent xmlns:mc="http://schemas.openxmlformats.org/markup-compatibility/2006">
      <mc:Choice xmlns:a14="http://schemas.microsoft.com/office/drawing/2010/main" Requires="a14">
        <xdr:sp macro="" textlink="">
          <xdr:nvSpPr>
            <xdr:cNvPr id="77" name="TextBox 76">
              <a:extLst>
                <a:ext uri="{FF2B5EF4-FFF2-40B4-BE49-F238E27FC236}">
                  <a16:creationId xmlns:a16="http://schemas.microsoft.com/office/drawing/2014/main" id="{0539D8E2-ACED-4298-9A47-B3E181EA7556}"/>
                </a:ext>
              </a:extLst>
            </xdr:cNvPr>
            <xdr:cNvSpPr txBox="1"/>
          </xdr:nvSpPr>
          <xdr:spPr>
            <a:xfrm>
              <a:off x="9963149" y="38728650"/>
              <a:ext cx="733425"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1</m:t>
                        </m:r>
                      </m:num>
                      <m:den>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4</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𝜋</m:t>
                        </m:r>
                      </m:den>
                    </m:f>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f>
                      <m:f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fPr>
                      <m:num>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ℏ</m:t>
                        </m:r>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𝑐</m:t>
                        </m:r>
                      </m:num>
                      <m:den>
                        <m:sSub>
                          <m:sSubPr>
                            <m:ctrlP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ctrlPr>
                          </m:sSubPr>
                          <m:e>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𝑅</m:t>
                            </m:r>
                          </m:e>
                          <m:sub>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𝑆</m:t>
                            </m:r>
                          </m:sub>
                        </m:sSub>
                      </m:den>
                    </m:f>
                    <m:r>
                      <a:rPr kumimoji="0" lang="en-US" sz="1400" b="0" i="1"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7" name="TextBox 76">
              <a:extLst>
                <a:ext uri="{FF2B5EF4-FFF2-40B4-BE49-F238E27FC236}">
                  <a16:creationId xmlns:a16="http://schemas.microsoft.com/office/drawing/2014/main" id="{0539D8E2-ACED-4298-9A47-B3E181EA7556}"/>
                </a:ext>
              </a:extLst>
            </xdr:cNvPr>
            <xdr:cNvSpPr txBox="1"/>
          </xdr:nvSpPr>
          <xdr:spPr>
            <a:xfrm>
              <a:off x="9963149" y="38728650"/>
              <a:ext cx="733425" cy="609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0" lang="en-US" sz="1400" b="0" i="0" u="none" strike="noStrike" kern="0" cap="none" spc="0" normalizeH="0" baseline="0" noProof="0">
                  <a:ln>
                    <a:noFill/>
                  </a:ln>
                  <a:solidFill>
                    <a:schemeClr val="tx1">
                      <a:lumMod val="75000"/>
                      <a:lumOff val="25000"/>
                    </a:schemeClr>
                  </a:solidFill>
                  <a:effectLst/>
                  <a:uLnTx/>
                  <a:uFillTx/>
                  <a:latin typeface="Cambria Math" panose="02040503050406030204" pitchFamily="18" charset="0"/>
                  <a:ea typeface="Cambria Math" panose="02040503050406030204" pitchFamily="18" charset="0"/>
                  <a:cs typeface="+mn-cs"/>
                </a:rPr>
                <a:t>( 1)/4𝜋   ℏ𝑐/𝑅_𝑆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iopscience.iop.org/article/10.1086/305489" TargetMode="External"/><Relationship Id="rId7" Type="http://schemas.openxmlformats.org/officeDocument/2006/relationships/printerSettings" Target="../printerSettings/printerSettings1.bin"/><Relationship Id="rId2" Type="http://schemas.openxmlformats.org/officeDocument/2006/relationships/hyperlink" Target="https://arxiv.org/abs/1309.3652" TargetMode="External"/><Relationship Id="rId1" Type="http://schemas.openxmlformats.org/officeDocument/2006/relationships/hyperlink" Target="https://iopscience.iop.org/article/10.1088/0004-637X/719/2/1807" TargetMode="External"/><Relationship Id="rId6" Type="http://schemas.openxmlformats.org/officeDocument/2006/relationships/hyperlink" Target="https://iau-a3.gitlab.io/NSFA/NSFA_cbe.html" TargetMode="External"/><Relationship Id="rId5" Type="http://schemas.openxmlformats.org/officeDocument/2006/relationships/hyperlink" Target="https://arxiv.org/abs/1904.05721" TargetMode="External"/><Relationship Id="rId4" Type="http://schemas.openxmlformats.org/officeDocument/2006/relationships/hyperlink" Target="https://www.aanda.org/articles/aa/full_html/2018/08/aa32159-17/aa32159-1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4FEF-83FA-4C11-88C0-9CCB9455F95B}">
  <dimension ref="A1:O145"/>
  <sheetViews>
    <sheetView tabSelected="1" zoomScale="90" zoomScaleNormal="90" workbookViewId="0">
      <selection activeCell="G89" sqref="G89"/>
    </sheetView>
  </sheetViews>
  <sheetFormatPr defaultRowHeight="15" x14ac:dyDescent="0.25"/>
  <cols>
    <col min="1" max="1" width="6.7109375" customWidth="1"/>
    <col min="2" max="2" width="6.42578125" customWidth="1"/>
    <col min="3" max="18" width="25.7109375" customWidth="1"/>
  </cols>
  <sheetData>
    <row r="1" spans="3:15" ht="21" customHeight="1" x14ac:dyDescent="0.25"/>
    <row r="2" spans="3:15" ht="24.95" customHeight="1" thickBot="1" x14ac:dyDescent="0.3">
      <c r="C2" s="1"/>
      <c r="D2" s="2" t="s">
        <v>0</v>
      </c>
      <c r="F2" s="3" t="s">
        <v>1</v>
      </c>
      <c r="G2" s="3" t="s">
        <v>2</v>
      </c>
      <c r="H2" s="3" t="s">
        <v>3</v>
      </c>
      <c r="I2" s="3" t="s">
        <v>3</v>
      </c>
      <c r="J2" s="3" t="s">
        <v>4</v>
      </c>
      <c r="K2" s="3" t="s">
        <v>4</v>
      </c>
    </row>
    <row r="3" spans="3:15" ht="20.100000000000001" customHeight="1" thickTop="1" thickBot="1" x14ac:dyDescent="0.3">
      <c r="C3" s="4" t="s">
        <v>5</v>
      </c>
      <c r="D3" s="5">
        <v>1.6162550000000001E-35</v>
      </c>
      <c r="F3" s="6"/>
      <c r="G3" s="6"/>
      <c r="H3" s="6" t="s">
        <v>6</v>
      </c>
      <c r="I3" s="6" t="s">
        <v>7</v>
      </c>
      <c r="J3" s="6" t="s">
        <v>8</v>
      </c>
      <c r="K3" s="6" t="s">
        <v>9</v>
      </c>
    </row>
    <row r="4" spans="3:15" ht="20.100000000000001" customHeight="1" thickTop="1" x14ac:dyDescent="0.25">
      <c r="C4" s="4" t="s">
        <v>10</v>
      </c>
      <c r="D4" s="5">
        <v>2.1764340000000001E-8</v>
      </c>
      <c r="F4" s="7" t="s">
        <v>11</v>
      </c>
      <c r="G4" s="8" t="s">
        <v>12</v>
      </c>
      <c r="H4" s="9">
        <v>4154000</v>
      </c>
      <c r="I4" s="9">
        <f>H4*D12</f>
        <v>8.2601043799999998E+36</v>
      </c>
      <c r="K4" s="10">
        <f>2*(I4/D4)*D3</f>
        <v>12268173539.557735</v>
      </c>
      <c r="M4" s="11" t="s">
        <v>13</v>
      </c>
    </row>
    <row r="5" spans="3:15" ht="20.100000000000001" customHeight="1" x14ac:dyDescent="0.25">
      <c r="C5" s="4" t="s">
        <v>14</v>
      </c>
      <c r="D5" s="5">
        <v>5.3912470000000002E-44</v>
      </c>
      <c r="F5" s="7" t="s">
        <v>15</v>
      </c>
      <c r="G5" s="8" t="s">
        <v>16</v>
      </c>
      <c r="H5" s="12">
        <v>5.31</v>
      </c>
      <c r="I5" s="9">
        <f>H5*D12</f>
        <v>1.0558775699999998E+31</v>
      </c>
      <c r="K5" s="13">
        <f>2*(I5/D4)*D3</f>
        <v>15682.234351240144</v>
      </c>
      <c r="M5" s="11" t="s">
        <v>17</v>
      </c>
    </row>
    <row r="6" spans="3:15" ht="20.100000000000001" customHeight="1" x14ac:dyDescent="0.25">
      <c r="C6" s="14" t="s">
        <v>18</v>
      </c>
      <c r="D6" s="15">
        <v>299792458</v>
      </c>
      <c r="F6" s="7" t="s">
        <v>19</v>
      </c>
      <c r="G6" s="8" t="s">
        <v>20</v>
      </c>
      <c r="H6" s="12">
        <v>1.58</v>
      </c>
      <c r="I6" s="9">
        <f>H6*D12</f>
        <v>3.1417826000000004E+30</v>
      </c>
      <c r="K6" s="13">
        <v>9100</v>
      </c>
      <c r="M6" s="11" t="s">
        <v>21</v>
      </c>
    </row>
    <row r="7" spans="3:15" ht="20.100000000000001" customHeight="1" x14ac:dyDescent="0.25">
      <c r="C7" s="4" t="s">
        <v>22</v>
      </c>
      <c r="D7" s="5">
        <v>6.6742999999999994E-11</v>
      </c>
      <c r="F7" s="7" t="s">
        <v>23</v>
      </c>
      <c r="G7" s="8" t="s">
        <v>24</v>
      </c>
      <c r="H7" s="12">
        <v>1.034</v>
      </c>
      <c r="I7" s="9">
        <f>H7*D12</f>
        <v>2.0560779800000001E+30</v>
      </c>
      <c r="J7" s="12">
        <v>8.3999999999999995E-3</v>
      </c>
      <c r="K7" s="13">
        <f>J7*D13</f>
        <v>5847710.3999999994</v>
      </c>
      <c r="M7" s="11" t="s">
        <v>25</v>
      </c>
    </row>
    <row r="8" spans="3:15" ht="20.100000000000001" customHeight="1" x14ac:dyDescent="0.25">
      <c r="C8" s="14" t="s">
        <v>26</v>
      </c>
      <c r="D8" s="16">
        <v>6.6260701499999998E-34</v>
      </c>
      <c r="F8" s="7" t="s">
        <v>27</v>
      </c>
      <c r="G8" s="8" t="s">
        <v>28</v>
      </c>
      <c r="H8" s="12">
        <v>1</v>
      </c>
      <c r="I8" s="9">
        <f>D12</f>
        <v>1.98847E+30</v>
      </c>
      <c r="K8" s="13">
        <f>D13</f>
        <v>696156000</v>
      </c>
      <c r="M8" s="11" t="s">
        <v>29</v>
      </c>
    </row>
    <row r="9" spans="3:15" ht="20.100000000000001" customHeight="1" x14ac:dyDescent="0.25">
      <c r="C9" s="17" t="s">
        <v>30</v>
      </c>
      <c r="D9" s="16">
        <f>D8/(2*PI())</f>
        <v>1.0545718176461565E-34</v>
      </c>
      <c r="F9" s="18" t="s">
        <v>31</v>
      </c>
      <c r="G9" s="19" t="s">
        <v>32</v>
      </c>
      <c r="H9" s="20"/>
      <c r="I9" s="21">
        <v>5.9722999999999996E+24</v>
      </c>
      <c r="J9" s="20"/>
      <c r="K9" s="22">
        <v>6371000</v>
      </c>
      <c r="M9" s="11" t="s">
        <v>33</v>
      </c>
    </row>
    <row r="10" spans="3:15" s="24" customFormat="1" ht="20.100000000000001" customHeight="1" x14ac:dyDescent="0.25">
      <c r="C10" s="23" t="s">
        <v>34</v>
      </c>
      <c r="D10" s="5">
        <v>1.67492749804E-27</v>
      </c>
      <c r="E10" s="8"/>
      <c r="J10" s="8"/>
      <c r="K10" s="8"/>
      <c r="L10" s="8"/>
      <c r="M10" s="25"/>
      <c r="N10" s="26"/>
    </row>
    <row r="11" spans="3:15" s="24" customFormat="1" ht="20.100000000000001" customHeight="1" x14ac:dyDescent="0.25">
      <c r="K11" s="8"/>
      <c r="L11" s="8"/>
      <c r="M11" s="8"/>
      <c r="N11" s="25"/>
      <c r="O11" s="26"/>
    </row>
    <row r="12" spans="3:15" s="24" customFormat="1" ht="20.100000000000001" customHeight="1" x14ac:dyDescent="0.25">
      <c r="C12" s="23" t="s">
        <v>35</v>
      </c>
      <c r="D12" s="27">
        <v>1.98847E+30</v>
      </c>
      <c r="K12" s="8"/>
      <c r="L12" s="8"/>
      <c r="M12" s="8"/>
      <c r="N12" s="25"/>
      <c r="O12" s="26"/>
    </row>
    <row r="13" spans="3:15" s="24" customFormat="1" ht="20.100000000000001" customHeight="1" x14ac:dyDescent="0.25">
      <c r="C13" s="23" t="s">
        <v>36</v>
      </c>
      <c r="D13" s="27">
        <v>696156000</v>
      </c>
      <c r="K13" s="8"/>
      <c r="L13" s="8"/>
      <c r="M13" s="8"/>
      <c r="N13" s="25"/>
      <c r="O13" s="26"/>
    </row>
    <row r="14" spans="3:15" s="24" customFormat="1" ht="20.100000000000001" customHeight="1" x14ac:dyDescent="0.25">
      <c r="C14" s="28" t="s">
        <v>37</v>
      </c>
      <c r="D14" s="29">
        <v>398600441800000</v>
      </c>
      <c r="K14" s="8"/>
      <c r="L14" s="8"/>
      <c r="M14" s="8"/>
      <c r="N14" s="25"/>
      <c r="O14" s="26"/>
    </row>
    <row r="15" spans="3:15" s="24" customFormat="1" ht="20.100000000000001" customHeight="1" x14ac:dyDescent="0.25">
      <c r="K15" s="8"/>
      <c r="L15" s="8"/>
      <c r="M15" s="8"/>
      <c r="N15" s="25"/>
      <c r="O15" s="26"/>
    </row>
    <row r="16" spans="3:15" s="24" customFormat="1" ht="20.100000000000001" customHeight="1" x14ac:dyDescent="0.25">
      <c r="K16" s="8"/>
      <c r="L16" s="8"/>
      <c r="M16" s="8"/>
      <c r="N16" s="25"/>
      <c r="O16" s="26"/>
    </row>
    <row r="17" spans="1:15" s="24" customFormat="1" ht="20.100000000000001" customHeight="1" x14ac:dyDescent="0.25">
      <c r="K17" s="8"/>
      <c r="L17" s="8"/>
      <c r="M17" s="8"/>
      <c r="N17" s="25"/>
      <c r="O17" s="26"/>
    </row>
    <row r="18" spans="1:15" s="24" customFormat="1" ht="20.100000000000001" customHeight="1" x14ac:dyDescent="0.25">
      <c r="B18" s="30" t="s">
        <v>38</v>
      </c>
      <c r="K18" s="8"/>
      <c r="L18" s="8"/>
      <c r="M18" s="8"/>
      <c r="N18" s="25"/>
      <c r="O18" s="26"/>
    </row>
    <row r="19" spans="1:15" s="31" customFormat="1" ht="39.950000000000003" customHeight="1" x14ac:dyDescent="0.25">
      <c r="B19" s="32"/>
      <c r="C19" s="33" t="s">
        <v>39</v>
      </c>
      <c r="D19" s="33" t="s">
        <v>39</v>
      </c>
      <c r="E19" s="33" t="s">
        <v>39</v>
      </c>
      <c r="F19" s="33" t="s">
        <v>40</v>
      </c>
      <c r="G19" s="34"/>
      <c r="H19" s="34"/>
      <c r="I19" s="34"/>
      <c r="J19" s="35"/>
      <c r="K19" s="35"/>
    </row>
    <row r="20" spans="1:15" s="24" customFormat="1" ht="60" customHeight="1" x14ac:dyDescent="0.25">
      <c r="E20" s="36" t="s">
        <v>41</v>
      </c>
      <c r="F20" s="36" t="s">
        <v>41</v>
      </c>
      <c r="K20" s="8"/>
      <c r="L20" s="8"/>
      <c r="M20" s="8"/>
      <c r="N20" s="25"/>
      <c r="O20" s="26"/>
    </row>
    <row r="21" spans="1:15" s="24" customFormat="1" ht="20.100000000000001" customHeight="1" x14ac:dyDescent="0.25">
      <c r="C21" s="19" t="s">
        <v>42</v>
      </c>
      <c r="D21" s="19" t="s">
        <v>42</v>
      </c>
      <c r="E21" s="19" t="s">
        <v>42</v>
      </c>
      <c r="F21" s="37"/>
      <c r="K21" s="8"/>
      <c r="L21" s="8"/>
      <c r="M21" s="8"/>
      <c r="N21" s="25"/>
      <c r="O21" s="26"/>
    </row>
    <row r="22" spans="1:15" s="24" customFormat="1" ht="20.100000000000001" customHeight="1" x14ac:dyDescent="0.25">
      <c r="C22" s="38">
        <f>D3^3/(D4*D5^2)</f>
        <v>6.6742993824516622E-11</v>
      </c>
      <c r="D22" s="38">
        <f>(D3/D4)*D6^2</f>
        <v>6.6743009501288582E-11</v>
      </c>
      <c r="E22" s="38">
        <f>D7</f>
        <v>6.6742999999999994E-11</v>
      </c>
      <c r="F22" s="38">
        <v>1.4999999999999999E-15</v>
      </c>
      <c r="K22" s="8"/>
      <c r="L22" s="8"/>
      <c r="M22" s="8"/>
      <c r="N22" s="25"/>
      <c r="O22" s="26"/>
    </row>
    <row r="23" spans="1:15" s="24" customFormat="1" ht="20.100000000000001" customHeight="1" x14ac:dyDescent="0.25">
      <c r="C23" s="39">
        <f>C22/$E$22</f>
        <v>0.99999990747369205</v>
      </c>
      <c r="D23" s="39">
        <f>D22/$E$22</f>
        <v>1.0000001423563307</v>
      </c>
      <c r="E23" s="8"/>
      <c r="F23" s="40">
        <f>E22-F22</f>
        <v>6.6741499999999994E-11</v>
      </c>
      <c r="K23" s="8"/>
      <c r="L23" s="8"/>
      <c r="M23" s="8"/>
      <c r="N23" s="25"/>
      <c r="O23" s="26"/>
    </row>
    <row r="24" spans="1:15" s="24" customFormat="1" ht="20.100000000000001" customHeight="1" x14ac:dyDescent="0.25">
      <c r="C24" s="8"/>
      <c r="D24" s="8"/>
      <c r="E24" s="8"/>
      <c r="F24" s="40">
        <f>E22+F22</f>
        <v>6.6744499999999994E-11</v>
      </c>
      <c r="K24" s="8"/>
      <c r="L24" s="8"/>
      <c r="M24" s="8"/>
      <c r="N24" s="25"/>
      <c r="O24" s="26"/>
    </row>
    <row r="25" spans="1:15" s="24" customFormat="1" ht="20.100000000000001" customHeight="1" x14ac:dyDescent="0.25">
      <c r="K25" s="8"/>
      <c r="L25" s="8"/>
      <c r="M25" s="8"/>
      <c r="N25" s="25"/>
      <c r="O25" s="26"/>
    </row>
    <row r="26" spans="1:15" s="24" customFormat="1" ht="20.100000000000001" customHeight="1" x14ac:dyDescent="0.25">
      <c r="K26" s="8"/>
      <c r="L26" s="8"/>
      <c r="M26" s="8"/>
      <c r="N26" s="25"/>
      <c r="O26" s="26"/>
    </row>
    <row r="27" spans="1:15" s="24" customFormat="1" ht="20.100000000000001" customHeight="1" x14ac:dyDescent="0.25">
      <c r="K27" s="8"/>
      <c r="L27" s="8"/>
      <c r="M27" s="8"/>
      <c r="N27" s="25"/>
      <c r="O27" s="26"/>
    </row>
    <row r="28" spans="1:15" ht="20.100000000000001" customHeight="1" x14ac:dyDescent="0.25">
      <c r="B28" s="41"/>
      <c r="C28" s="42"/>
      <c r="D28" s="43"/>
      <c r="E28" s="44"/>
      <c r="F28" s="45"/>
      <c r="G28" s="46"/>
      <c r="H28" s="45"/>
      <c r="J28" s="45"/>
      <c r="K28" s="45"/>
    </row>
    <row r="29" spans="1:15" ht="20.100000000000001" customHeight="1" x14ac:dyDescent="0.25">
      <c r="B29" s="30" t="s">
        <v>43</v>
      </c>
      <c r="C29" s="42"/>
      <c r="D29" s="43"/>
      <c r="E29" s="44"/>
      <c r="F29" s="45"/>
      <c r="G29" s="46"/>
      <c r="H29" s="45"/>
      <c r="J29" s="45"/>
      <c r="K29" s="45"/>
    </row>
    <row r="30" spans="1:15" ht="39.950000000000003" customHeight="1" x14ac:dyDescent="0.25">
      <c r="A30" s="47"/>
      <c r="B30" s="48"/>
      <c r="C30" s="33" t="s">
        <v>44</v>
      </c>
      <c r="D30" s="33" t="s">
        <v>45</v>
      </c>
      <c r="E30" s="33" t="s">
        <v>46</v>
      </c>
      <c r="F30" s="33" t="s">
        <v>47</v>
      </c>
      <c r="G30" s="33" t="s">
        <v>48</v>
      </c>
      <c r="H30" s="34"/>
      <c r="I30" s="49" t="s">
        <v>31</v>
      </c>
      <c r="J30" s="49" t="s">
        <v>31</v>
      </c>
      <c r="K30" s="49" t="s">
        <v>31</v>
      </c>
    </row>
    <row r="31" spans="1:15" ht="60" customHeight="1" x14ac:dyDescent="0.25">
      <c r="B31" s="41"/>
      <c r="C31" s="50" t="s">
        <v>49</v>
      </c>
      <c r="D31" s="51"/>
      <c r="F31" s="51"/>
      <c r="G31" s="51"/>
      <c r="H31" s="45"/>
      <c r="I31" s="52">
        <f>-SQRT(2*(D3/K9)*(I9/D4))*(D3/D5)</f>
        <v>-11186.258331406645</v>
      </c>
      <c r="J31" s="52">
        <f>-SQRT(2*(D3/K9)*(I9/D4))*(D3/D5)</f>
        <v>-11186.258331406645</v>
      </c>
      <c r="K31" s="52">
        <f>-SQRT(2*(D3/K9)*(I9/D4))*D6</f>
        <v>-11186.259645135626</v>
      </c>
    </row>
    <row r="32" spans="1:15" ht="60" customHeight="1" x14ac:dyDescent="0.25">
      <c r="B32" s="41"/>
      <c r="C32" s="50" t="s">
        <v>50</v>
      </c>
      <c r="D32" s="53"/>
      <c r="F32" s="53"/>
      <c r="G32" s="53"/>
      <c r="H32" s="45"/>
      <c r="I32" s="54">
        <f>-(D7*I9)/K9^2</f>
        <v>-9.8204667269661226</v>
      </c>
      <c r="J32" s="54">
        <f>-(D3/K9)*(I9/D4)*(D3/K9)*(D3/D5^2)</f>
        <v>-9.8204658183145934</v>
      </c>
      <c r="K32" s="54">
        <f>-(D3/K9)*(I9/D4)*(D6^2/K9)</f>
        <v>-9.8204681249717307</v>
      </c>
    </row>
    <row r="33" spans="1:15" ht="60" customHeight="1" x14ac:dyDescent="0.25">
      <c r="B33" s="41"/>
      <c r="C33" s="50" t="s">
        <v>51</v>
      </c>
      <c r="D33" s="53"/>
      <c r="F33" s="53"/>
      <c r="G33" s="53"/>
      <c r="H33" s="45"/>
      <c r="I33" s="55">
        <f>-(D7*I9*D10)/K9</f>
        <v>-1.047938379701547E-19</v>
      </c>
      <c r="J33" s="55">
        <f>-(D3/K9)*(I9/D4)*(D10/D4)*(D3^2*D4/D5^2)</f>
        <v>-1.0479382827396777E-19</v>
      </c>
      <c r="K33" s="55">
        <f>-(D3/K9)*(I9/D4)*D10*D6^2</f>
        <v>-1.0479385288822095E-19</v>
      </c>
    </row>
    <row r="34" spans="1:15" ht="60" customHeight="1" x14ac:dyDescent="0.25">
      <c r="B34" s="41"/>
      <c r="C34" s="56" t="s">
        <v>52</v>
      </c>
      <c r="D34" s="57"/>
      <c r="E34" s="20"/>
      <c r="F34" s="57"/>
      <c r="G34" s="57"/>
      <c r="H34" s="45"/>
      <c r="I34" s="58">
        <f>(D7*I9*D10)/K9^2</f>
        <v>1.6448569764582436E-26</v>
      </c>
      <c r="J34" s="58">
        <f>(D3/K9)*(I9/D4)*(D3/K9)*(D10/D4)*(D3*D4/D5^2)</f>
        <v>1.6448568242657003E-26</v>
      </c>
      <c r="K34" s="58">
        <f>(D3/K9)*(I9/D4)*(D10*D6^2/K9)</f>
        <v>1.644857210614047E-26</v>
      </c>
    </row>
    <row r="35" spans="1:15" s="24" customFormat="1" ht="20.100000000000001" customHeight="1" x14ac:dyDescent="0.25">
      <c r="K35" s="8"/>
      <c r="L35" s="8"/>
      <c r="M35" s="8"/>
      <c r="N35" s="25"/>
      <c r="O35" s="26"/>
    </row>
    <row r="36" spans="1:15" s="24" customFormat="1" ht="20.100000000000001" customHeight="1" x14ac:dyDescent="0.25">
      <c r="K36" s="8"/>
      <c r="L36" s="8"/>
      <c r="M36" s="8"/>
      <c r="N36" s="25"/>
      <c r="O36" s="26"/>
    </row>
    <row r="37" spans="1:15" s="24" customFormat="1" ht="20.100000000000001" customHeight="1" x14ac:dyDescent="0.25">
      <c r="K37" s="8"/>
      <c r="L37" s="8"/>
      <c r="M37" s="8"/>
      <c r="N37" s="25"/>
      <c r="O37" s="26"/>
    </row>
    <row r="38" spans="1:15" s="24" customFormat="1" ht="20.100000000000001" customHeight="1" x14ac:dyDescent="0.25">
      <c r="K38" s="8"/>
      <c r="L38" s="8"/>
      <c r="M38" s="8"/>
      <c r="N38" s="25"/>
      <c r="O38" s="26"/>
    </row>
    <row r="39" spans="1:15" s="24" customFormat="1" ht="20.100000000000001" customHeight="1" x14ac:dyDescent="0.25">
      <c r="B39" s="30" t="s">
        <v>53</v>
      </c>
      <c r="K39" s="8"/>
      <c r="L39" s="8"/>
      <c r="M39" s="8"/>
      <c r="N39" s="25"/>
      <c r="O39" s="26"/>
    </row>
    <row r="40" spans="1:15" s="24" customFormat="1" ht="39.950000000000003" customHeight="1" x14ac:dyDescent="0.25">
      <c r="A40" s="31"/>
      <c r="B40" s="32"/>
      <c r="C40" s="33" t="s">
        <v>54</v>
      </c>
      <c r="D40" s="33" t="s">
        <v>54</v>
      </c>
      <c r="K40" s="8"/>
      <c r="L40" s="8"/>
      <c r="M40" s="8"/>
      <c r="N40" s="25"/>
      <c r="O40" s="26"/>
    </row>
    <row r="41" spans="1:15" s="24" customFormat="1" ht="60" customHeight="1" x14ac:dyDescent="0.25">
      <c r="C41" s="36" t="s">
        <v>41</v>
      </c>
      <c r="K41" s="8"/>
      <c r="L41" s="8"/>
      <c r="M41" s="8"/>
      <c r="N41" s="25"/>
      <c r="O41" s="26"/>
    </row>
    <row r="42" spans="1:15" s="24" customFormat="1" ht="20.100000000000001" customHeight="1" x14ac:dyDescent="0.25">
      <c r="C42" s="19" t="s">
        <v>55</v>
      </c>
      <c r="D42" s="19" t="s">
        <v>55</v>
      </c>
      <c r="K42" s="8"/>
      <c r="L42" s="8"/>
      <c r="M42" s="8"/>
      <c r="N42" s="25"/>
      <c r="O42" s="26"/>
    </row>
    <row r="43" spans="1:15" s="24" customFormat="1" ht="20.100000000000001" customHeight="1" x14ac:dyDescent="0.25">
      <c r="C43" s="59">
        <f>D6</f>
        <v>299792458</v>
      </c>
      <c r="D43" s="60">
        <f>D3/D5</f>
        <v>299792422.79198116</v>
      </c>
      <c r="K43" s="8"/>
      <c r="L43" s="8"/>
      <c r="M43" s="8"/>
      <c r="N43" s="25"/>
      <c r="O43" s="26"/>
    </row>
    <row r="44" spans="1:15" s="24" customFormat="1" ht="20.100000000000001" customHeight="1" x14ac:dyDescent="0.25">
      <c r="K44" s="8"/>
      <c r="L44" s="8"/>
      <c r="M44" s="8"/>
      <c r="N44" s="25"/>
      <c r="O44" s="26"/>
    </row>
    <row r="45" spans="1:15" s="24" customFormat="1" ht="20.100000000000001" customHeight="1" x14ac:dyDescent="0.25">
      <c r="K45" s="8"/>
      <c r="L45" s="8"/>
      <c r="M45" s="8"/>
      <c r="N45" s="25"/>
      <c r="O45" s="26"/>
    </row>
    <row r="46" spans="1:15" s="24" customFormat="1" ht="20.100000000000001" customHeight="1" x14ac:dyDescent="0.25">
      <c r="K46" s="8"/>
      <c r="L46" s="8"/>
      <c r="M46" s="8"/>
      <c r="N46" s="25"/>
      <c r="O46" s="26"/>
    </row>
    <row r="47" spans="1:15" s="24" customFormat="1" ht="20.100000000000001" customHeight="1" x14ac:dyDescent="0.25">
      <c r="K47" s="8"/>
      <c r="L47" s="8"/>
      <c r="M47" s="8"/>
      <c r="N47" s="25"/>
      <c r="O47" s="26"/>
    </row>
    <row r="48" spans="1:15" s="24" customFormat="1" ht="20.100000000000001" customHeight="1" x14ac:dyDescent="0.25">
      <c r="B48" s="61" t="s">
        <v>56</v>
      </c>
      <c r="F48" s="61" t="s">
        <v>57</v>
      </c>
      <c r="I48" s="61" t="s">
        <v>58</v>
      </c>
      <c r="K48" s="8"/>
      <c r="L48" s="8"/>
      <c r="M48" s="8"/>
      <c r="N48" s="25"/>
      <c r="O48" s="26"/>
    </row>
    <row r="49" spans="1:15" s="7" customFormat="1" ht="39.950000000000003" customHeight="1" x14ac:dyDescent="0.25">
      <c r="A49" s="36"/>
      <c r="B49" s="62"/>
      <c r="C49" s="63" t="s">
        <v>59</v>
      </c>
      <c r="D49" s="64"/>
      <c r="E49" s="63" t="s">
        <v>60</v>
      </c>
      <c r="F49" s="63" t="s">
        <v>61</v>
      </c>
      <c r="G49" s="63" t="s">
        <v>62</v>
      </c>
      <c r="H49" s="64"/>
      <c r="I49" s="63" t="s">
        <v>63</v>
      </c>
      <c r="J49" s="63" t="s">
        <v>64</v>
      </c>
      <c r="K49" s="63" t="s">
        <v>65</v>
      </c>
    </row>
    <row r="50" spans="1:15" s="24" customFormat="1" ht="60" customHeight="1" x14ac:dyDescent="0.25">
      <c r="N50" s="8"/>
      <c r="O50" s="8"/>
    </row>
    <row r="51" spans="1:15" s="24" customFormat="1" ht="20.100000000000001" customHeight="1" x14ac:dyDescent="0.25">
      <c r="C51" s="19" t="s">
        <v>66</v>
      </c>
      <c r="E51" s="19" t="s">
        <v>67</v>
      </c>
      <c r="F51" s="19" t="s">
        <v>68</v>
      </c>
      <c r="G51" s="19" t="s">
        <v>69</v>
      </c>
      <c r="I51" s="19" t="s">
        <v>66</v>
      </c>
      <c r="J51" s="19" t="s">
        <v>66</v>
      </c>
      <c r="K51" s="19" t="s">
        <v>67</v>
      </c>
      <c r="M51" s="8"/>
      <c r="N51" s="8"/>
    </row>
    <row r="52" spans="1:15" s="24" customFormat="1" ht="20.100000000000001" customHeight="1" x14ac:dyDescent="0.25">
      <c r="C52" s="65">
        <f>D3/2</f>
        <v>8.0812750000000003E-36</v>
      </c>
      <c r="D52" s="66"/>
      <c r="E52" s="67">
        <f>C52/D5</f>
        <v>149896211.39599058</v>
      </c>
      <c r="F52" s="68">
        <f>C52^3/(D4*D5^2)</f>
        <v>8.3428742280645777E-12</v>
      </c>
      <c r="G52" s="68">
        <f>C52^2*D4/D5</f>
        <v>2.6364287794976106E-35</v>
      </c>
      <c r="H52" s="66"/>
      <c r="I52" s="59">
        <f>K9/2</f>
        <v>3185500</v>
      </c>
      <c r="J52" s="69">
        <f>2*F52*I9/E52^2</f>
        <v>4.4351263288939608E-3</v>
      </c>
      <c r="K52" s="59">
        <f>-SQRT(2*F52*I9/I52)</f>
        <v>-5593.1291657033225</v>
      </c>
    </row>
    <row r="53" spans="1:15" s="24" customFormat="1" ht="20.100000000000001" customHeight="1" x14ac:dyDescent="0.25">
      <c r="J53" s="70"/>
      <c r="K53" s="71"/>
      <c r="L53" s="72"/>
      <c r="M53" s="71"/>
      <c r="N53" s="71"/>
    </row>
    <row r="54" spans="1:15" s="24" customFormat="1" ht="20.100000000000001" customHeight="1" x14ac:dyDescent="0.25">
      <c r="D54" s="70"/>
      <c r="E54" s="73"/>
      <c r="F54" s="73"/>
      <c r="N54" s="8"/>
      <c r="O54" s="8"/>
    </row>
    <row r="55" spans="1:15" s="24" customFormat="1" ht="20.100000000000001" customHeight="1" x14ac:dyDescent="0.25">
      <c r="D55" s="70"/>
      <c r="K55" s="8"/>
      <c r="L55" s="8"/>
      <c r="M55" s="8"/>
      <c r="N55" s="25"/>
      <c r="O55" s="26"/>
    </row>
    <row r="56" spans="1:15" s="24" customFormat="1" ht="20.100000000000001" customHeight="1" x14ac:dyDescent="0.25">
      <c r="K56" s="8"/>
      <c r="L56" s="8"/>
      <c r="M56" s="8"/>
      <c r="N56" s="25"/>
      <c r="O56" s="26"/>
    </row>
    <row r="57" spans="1:15" s="24" customFormat="1" ht="20.100000000000001" customHeight="1" x14ac:dyDescent="0.25">
      <c r="C57" s="30" t="s">
        <v>70</v>
      </c>
      <c r="D57" s="64"/>
      <c r="E57" s="64"/>
      <c r="F57" s="64"/>
      <c r="G57"/>
      <c r="H57"/>
      <c r="I57"/>
      <c r="K57" s="8"/>
      <c r="L57" s="8"/>
      <c r="M57" s="8"/>
      <c r="N57" s="25"/>
      <c r="O57" s="26"/>
    </row>
    <row r="58" spans="1:15" s="24" customFormat="1" ht="39.950000000000003" customHeight="1" x14ac:dyDescent="0.25">
      <c r="C58" s="74" t="s">
        <v>71</v>
      </c>
      <c r="D58" s="74" t="s">
        <v>72</v>
      </c>
      <c r="E58" s="74" t="s">
        <v>73</v>
      </c>
      <c r="F58" s="74" t="s">
        <v>74</v>
      </c>
      <c r="G58" s="74" t="s">
        <v>74</v>
      </c>
      <c r="H58" s="75" t="s">
        <v>74</v>
      </c>
      <c r="I58" s="75" t="s">
        <v>74</v>
      </c>
      <c r="K58" s="76" t="s">
        <v>72</v>
      </c>
      <c r="L58" s="77" t="s">
        <v>73</v>
      </c>
      <c r="N58" s="25"/>
      <c r="O58" s="26"/>
    </row>
    <row r="59" spans="1:15" s="24" customFormat="1" ht="60" customHeight="1" x14ac:dyDescent="0.25">
      <c r="C59" s="31"/>
      <c r="D59" s="36" t="s">
        <v>41</v>
      </c>
      <c r="E59" s="36" t="s">
        <v>41</v>
      </c>
      <c r="F59" s="31"/>
      <c r="G59" s="36"/>
      <c r="H59" s="78"/>
      <c r="I59" s="78"/>
      <c r="K59" s="8"/>
      <c r="L59" s="8"/>
      <c r="N59" s="25"/>
      <c r="O59" s="26"/>
    </row>
    <row r="60" spans="1:15" s="24" customFormat="1" ht="21" customHeight="1" x14ac:dyDescent="0.25">
      <c r="C60" s="19"/>
      <c r="D60" s="19" t="s">
        <v>9</v>
      </c>
      <c r="E60" s="19" t="s">
        <v>7</v>
      </c>
      <c r="F60" s="19" t="s">
        <v>74</v>
      </c>
      <c r="G60" s="19" t="s">
        <v>74</v>
      </c>
      <c r="H60" s="19" t="s">
        <v>74</v>
      </c>
      <c r="I60" s="19" t="s">
        <v>74</v>
      </c>
      <c r="K60" s="19" t="s">
        <v>9</v>
      </c>
      <c r="L60" s="19" t="s">
        <v>7</v>
      </c>
      <c r="N60" s="25"/>
      <c r="O60" s="26"/>
    </row>
    <row r="61" spans="1:15" s="24" customFormat="1" ht="20.100000000000001" customHeight="1" x14ac:dyDescent="0.25">
      <c r="C61" s="79" t="s">
        <v>75</v>
      </c>
      <c r="D61" s="80">
        <v>3.8615926795999998E-13</v>
      </c>
      <c r="E61" s="80">
        <v>9.1093837015000008E-31</v>
      </c>
      <c r="F61" s="81">
        <f>D61*E61</f>
        <v>3.5176729417379952E-43</v>
      </c>
      <c r="G61" s="81">
        <f>$D$3*$D$4</f>
        <v>3.5176723346700002E-43</v>
      </c>
      <c r="H61" s="82">
        <f>$D$3/D61</f>
        <v>4.1854621502116031E-23</v>
      </c>
      <c r="I61" s="82">
        <f>E61/$D$4</f>
        <v>4.1854628725245059E-23</v>
      </c>
      <c r="K61" s="80">
        <f>($D$4/E61)*$D$3</f>
        <v>3.8615920131795098E-13</v>
      </c>
      <c r="L61" s="80">
        <f>($D$3/D61)*$D$4</f>
        <v>9.1093821294336409E-31</v>
      </c>
      <c r="N61"/>
      <c r="O61"/>
    </row>
    <row r="62" spans="1:15" s="24" customFormat="1" ht="20.100000000000001" customHeight="1" x14ac:dyDescent="0.25">
      <c r="C62" s="79" t="s">
        <v>76</v>
      </c>
      <c r="D62" s="80">
        <v>1.867594306E-15</v>
      </c>
      <c r="E62" s="80">
        <v>1.8835316270000001E-28</v>
      </c>
      <c r="F62" s="81">
        <f>D62*E62</f>
        <v>3.5176729417561162E-43</v>
      </c>
      <c r="G62" s="81">
        <f>$D$3*$D$4</f>
        <v>3.5176723346700002E-43</v>
      </c>
      <c r="H62" s="82">
        <f>$D$3/D62</f>
        <v>8.6542082228858538E-21</v>
      </c>
      <c r="I62" s="82">
        <f>E62/$D$4</f>
        <v>8.6542097164444219E-21</v>
      </c>
      <c r="K62" s="80">
        <f>($D$4/E62)*$D$3</f>
        <v>1.8675939836873257E-15</v>
      </c>
      <c r="L62" s="80">
        <f>($D$3/D62)*$D$4</f>
        <v>1.8835313019368352E-28</v>
      </c>
      <c r="N62" s="4"/>
      <c r="O62" s="27"/>
    </row>
    <row r="63" spans="1:15" s="24" customFormat="1" ht="20.100000000000001" customHeight="1" x14ac:dyDescent="0.25">
      <c r="C63" s="83" t="s">
        <v>77</v>
      </c>
      <c r="D63" s="84">
        <v>1.1105380000000001E-16</v>
      </c>
      <c r="E63" s="84">
        <v>3.1675399999999999E-27</v>
      </c>
      <c r="F63" s="85">
        <f>D63*E63</f>
        <v>3.5176735365200001E-43</v>
      </c>
      <c r="G63" s="85">
        <f>$D$3*$D$4</f>
        <v>3.5176723346700002E-43</v>
      </c>
      <c r="H63" s="86">
        <f>$D$3/D63</f>
        <v>1.4553801850994743E-19</v>
      </c>
      <c r="I63" s="86">
        <f>E63/$D$4</f>
        <v>1.4553806823455246E-19</v>
      </c>
      <c r="K63" s="84">
        <f>($D$4/E63)*$D$3</f>
        <v>1.1105376205730631E-16</v>
      </c>
      <c r="L63" s="84">
        <f>($D$3/D63)*$D$4</f>
        <v>3.1675389177767895E-27</v>
      </c>
      <c r="N63" s="4"/>
      <c r="O63" s="27"/>
    </row>
    <row r="64" spans="1:15" s="24" customFormat="1" ht="20.100000000000001" customHeight="1" x14ac:dyDescent="0.25">
      <c r="C64" s="87"/>
      <c r="D64" s="87"/>
      <c r="E64" s="88"/>
      <c r="F64" s="88"/>
      <c r="G64" s="89"/>
      <c r="H64"/>
      <c r="I64"/>
      <c r="K64"/>
      <c r="L64"/>
      <c r="M64"/>
      <c r="N64" s="4"/>
      <c r="O64" s="27"/>
    </row>
    <row r="65" spans="1:15" s="24" customFormat="1" ht="20.100000000000001" customHeight="1" x14ac:dyDescent="0.25">
      <c r="C65" s="90" t="s">
        <v>78</v>
      </c>
      <c r="D65" s="80">
        <f>D61*E61</f>
        <v>3.5176729417379952E-43</v>
      </c>
      <c r="E65" s="88"/>
      <c r="F65" s="88"/>
      <c r="G65" s="89"/>
      <c r="H65"/>
      <c r="I65"/>
      <c r="K65" s="4"/>
      <c r="L65" s="27"/>
      <c r="M65"/>
      <c r="N65" s="4"/>
      <c r="O65" s="27"/>
    </row>
    <row r="66" spans="1:15" s="24" customFormat="1" ht="20.100000000000001" customHeight="1" x14ac:dyDescent="0.25">
      <c r="C66" s="90" t="s">
        <v>79</v>
      </c>
      <c r="D66" s="80">
        <f>D3*D4</f>
        <v>3.5176723346700002E-43</v>
      </c>
      <c r="E66" s="88"/>
      <c r="F66" s="88"/>
      <c r="G66" s="89"/>
      <c r="H66"/>
      <c r="I66"/>
      <c r="K66" s="4"/>
      <c r="L66" s="27"/>
      <c r="M66"/>
      <c r="N66" s="4"/>
      <c r="O66" s="27"/>
    </row>
    <row r="67" spans="1:15" s="24" customFormat="1" ht="20.100000000000001" customHeight="1" x14ac:dyDescent="0.25">
      <c r="C67" s="87"/>
      <c r="D67" s="87"/>
      <c r="H67"/>
      <c r="I67"/>
      <c r="K67" s="4"/>
      <c r="L67" s="27"/>
      <c r="M67"/>
      <c r="N67" s="4"/>
      <c r="O67" s="27"/>
    </row>
    <row r="68" spans="1:15" s="24" customFormat="1" ht="20.100000000000001" customHeight="1" x14ac:dyDescent="0.25">
      <c r="C68" s="90" t="s">
        <v>80</v>
      </c>
      <c r="D68" s="91">
        <f>D61*E61*D6</f>
        <v>1.0545718176437245E-34</v>
      </c>
      <c r="H68"/>
      <c r="I68"/>
      <c r="K68" s="4"/>
      <c r="L68" s="27"/>
      <c r="M68"/>
      <c r="N68" s="4"/>
      <c r="O68" s="27"/>
    </row>
    <row r="69" spans="1:15" s="24" customFormat="1" ht="20.100000000000001" customHeight="1" x14ac:dyDescent="0.25">
      <c r="C69" s="92" t="s">
        <v>30</v>
      </c>
      <c r="D69" s="91">
        <f>D9</f>
        <v>1.0545718176461565E-34</v>
      </c>
      <c r="E69" s="88"/>
      <c r="F69" s="88"/>
      <c r="G69" s="89"/>
      <c r="H69"/>
      <c r="I69"/>
      <c r="K69" s="4"/>
      <c r="L69" s="27"/>
      <c r="M69"/>
      <c r="N69" s="4"/>
      <c r="O69" s="27"/>
    </row>
    <row r="70" spans="1:15" s="24" customFormat="1" ht="20.100000000000001" customHeight="1" x14ac:dyDescent="0.25">
      <c r="E70" s="88"/>
      <c r="F70" s="88"/>
      <c r="G70" s="89"/>
      <c r="H70"/>
      <c r="I70"/>
      <c r="K70" s="4"/>
      <c r="L70" s="27"/>
      <c r="M70"/>
      <c r="N70" s="4"/>
      <c r="O70" s="27"/>
    </row>
    <row r="71" spans="1:15" s="24" customFormat="1" ht="20.100000000000001" customHeight="1" x14ac:dyDescent="0.25">
      <c r="E71" s="88"/>
      <c r="F71" s="88"/>
      <c r="G71" s="89"/>
      <c r="H71"/>
      <c r="I71"/>
      <c r="K71" s="4"/>
      <c r="L71" s="27"/>
      <c r="M71"/>
      <c r="N71" s="4"/>
      <c r="O71" s="27"/>
    </row>
    <row r="72" spans="1:15" s="24" customFormat="1" ht="20.100000000000001" customHeight="1" x14ac:dyDescent="0.25">
      <c r="C72" s="87"/>
      <c r="D72" s="87"/>
      <c r="E72" s="88"/>
      <c r="F72" s="88"/>
      <c r="G72" s="89"/>
      <c r="H72"/>
      <c r="I72"/>
      <c r="K72" s="4"/>
      <c r="L72" s="27"/>
      <c r="M72"/>
      <c r="N72" s="4"/>
      <c r="O72" s="27"/>
    </row>
    <row r="73" spans="1:15" s="24" customFormat="1" ht="20.100000000000001" customHeight="1" x14ac:dyDescent="0.25">
      <c r="A73"/>
      <c r="B73" s="41"/>
      <c r="C73" s="42"/>
      <c r="D73" s="43"/>
      <c r="E73" s="44"/>
      <c r="F73" s="45"/>
      <c r="G73" s="46"/>
      <c r="H73" s="45"/>
      <c r="I73"/>
      <c r="J73" s="45"/>
      <c r="K73" s="4"/>
      <c r="L73" s="27"/>
      <c r="M73"/>
      <c r="N73" s="4"/>
      <c r="O73" s="27"/>
    </row>
    <row r="74" spans="1:15" s="24" customFormat="1" ht="20.100000000000001" customHeight="1" x14ac:dyDescent="0.25">
      <c r="A74"/>
      <c r="B74" s="30" t="s">
        <v>81</v>
      </c>
      <c r="C74" s="42"/>
      <c r="D74" s="43"/>
      <c r="E74" s="44"/>
      <c r="F74" s="45"/>
      <c r="G74" s="46"/>
      <c r="H74" s="45"/>
      <c r="I74"/>
      <c r="J74" s="45"/>
      <c r="K74" s="4"/>
      <c r="L74" s="27"/>
      <c r="M74"/>
      <c r="N74" s="4"/>
      <c r="O74" s="27"/>
    </row>
    <row r="75" spans="1:15" s="7" customFormat="1" ht="60" customHeight="1" x14ac:dyDescent="0.25">
      <c r="A75" s="93"/>
      <c r="B75" s="94"/>
      <c r="C75" s="33" t="s">
        <v>1</v>
      </c>
      <c r="D75" s="33" t="s">
        <v>2</v>
      </c>
      <c r="E75" s="33"/>
      <c r="F75" s="33"/>
      <c r="G75" s="33"/>
      <c r="H75" s="95"/>
      <c r="M75" s="96"/>
      <c r="N75" s="64"/>
      <c r="O75" s="97"/>
    </row>
    <row r="76" spans="1:15" s="24" customFormat="1" ht="20.100000000000001" customHeight="1" x14ac:dyDescent="0.25">
      <c r="A76"/>
      <c r="B76" s="41"/>
      <c r="C76" s="98"/>
      <c r="D76" s="98"/>
      <c r="E76" s="99" t="s">
        <v>82</v>
      </c>
      <c r="F76" s="99" t="s">
        <v>82</v>
      </c>
      <c r="G76" s="99" t="s">
        <v>82</v>
      </c>
      <c r="H76" s="51"/>
      <c r="I76" s="45"/>
      <c r="J76"/>
      <c r="K76" s="4"/>
      <c r="L76" s="27"/>
      <c r="M76"/>
      <c r="N76" s="4"/>
      <c r="O76" s="27"/>
    </row>
    <row r="77" spans="1:15" s="24" customFormat="1" ht="20.100000000000001" customHeight="1" x14ac:dyDescent="0.25">
      <c r="A77"/>
      <c r="B77" s="41"/>
      <c r="C77" s="100" t="s">
        <v>11</v>
      </c>
      <c r="D77" s="7" t="s">
        <v>12</v>
      </c>
      <c r="E77" s="101">
        <f t="shared" ref="E77:E82" si="0">$D$3/K4</f>
        <v>1.3174373469600151E-45</v>
      </c>
      <c r="F77" s="101">
        <f t="shared" ref="F77:F82" si="1">I4/$D$4</f>
        <v>3.7952468946910403E+44</v>
      </c>
      <c r="G77" s="102">
        <f t="shared" ref="G77:G82" si="2">E77*F77</f>
        <v>0.5</v>
      </c>
      <c r="H77" s="103"/>
      <c r="I77" s="45"/>
      <c r="J77"/>
      <c r="K77" s="4"/>
      <c r="L77" s="27"/>
      <c r="M77"/>
      <c r="N77" s="4"/>
      <c r="O77" s="27"/>
    </row>
    <row r="78" spans="1:15" s="24" customFormat="1" ht="20.100000000000001" customHeight="1" x14ac:dyDescent="0.25">
      <c r="A78"/>
      <c r="B78" s="41"/>
      <c r="C78" s="100" t="s">
        <v>15</v>
      </c>
      <c r="D78" s="7" t="s">
        <v>16</v>
      </c>
      <c r="E78" s="101">
        <f t="shared" si="0"/>
        <v>1.0306280111623171E-39</v>
      </c>
      <c r="F78" s="101">
        <f t="shared" si="1"/>
        <v>4.8514109318270149E+38</v>
      </c>
      <c r="G78" s="102">
        <f t="shared" si="2"/>
        <v>0.5</v>
      </c>
      <c r="H78" s="103"/>
      <c r="I78" s="45"/>
      <c r="J78"/>
      <c r="K78" s="4"/>
      <c r="L78" s="27"/>
      <c r="M78"/>
      <c r="N78" s="4"/>
      <c r="O78" s="27"/>
    </row>
    <row r="79" spans="1:15" s="24" customFormat="1" ht="20.100000000000001" customHeight="1" x14ac:dyDescent="0.25">
      <c r="A79"/>
      <c r="B79" s="41"/>
      <c r="C79" s="100" t="s">
        <v>19</v>
      </c>
      <c r="D79" s="7" t="s">
        <v>20</v>
      </c>
      <c r="E79" s="101">
        <f t="shared" si="0"/>
        <v>1.7761043956043957E-39</v>
      </c>
      <c r="F79" s="101">
        <f t="shared" si="1"/>
        <v>1.4435460023138767E+38</v>
      </c>
      <c r="G79" s="102">
        <f t="shared" si="2"/>
        <v>0.25638883999668294</v>
      </c>
      <c r="H79" s="103"/>
      <c r="I79" s="45"/>
      <c r="J79"/>
      <c r="K79" s="4"/>
      <c r="L79" s="27"/>
      <c r="M79"/>
      <c r="N79" s="4"/>
      <c r="O79" s="27"/>
    </row>
    <row r="80" spans="1:15" s="24" customFormat="1" ht="20.100000000000001" customHeight="1" x14ac:dyDescent="0.25">
      <c r="A80"/>
      <c r="B80" s="41"/>
      <c r="C80" s="100" t="s">
        <v>23</v>
      </c>
      <c r="D80" s="7" t="s">
        <v>24</v>
      </c>
      <c r="E80" s="101">
        <f t="shared" si="0"/>
        <v>2.7639108119991719E-42</v>
      </c>
      <c r="F80" s="101">
        <f t="shared" si="1"/>
        <v>9.4470035847629655E+37</v>
      </c>
      <c r="G80" s="101">
        <f t="shared" si="2"/>
        <v>2.6110675348921296E-4</v>
      </c>
      <c r="H80" s="103"/>
      <c r="I80" s="45"/>
      <c r="J80"/>
      <c r="K80" s="4"/>
      <c r="L80" s="27"/>
      <c r="M80"/>
      <c r="N80" s="4"/>
      <c r="O80" s="27"/>
    </row>
    <row r="81" spans="1:15" s="24" customFormat="1" ht="20.100000000000001" customHeight="1" x14ac:dyDescent="0.25">
      <c r="A81"/>
      <c r="B81" s="41"/>
      <c r="C81" s="100" t="s">
        <v>27</v>
      </c>
      <c r="D81" s="7" t="s">
        <v>28</v>
      </c>
      <c r="E81" s="101">
        <f t="shared" si="0"/>
        <v>2.3216850820793042E-44</v>
      </c>
      <c r="F81" s="101">
        <f t="shared" si="1"/>
        <v>9.1363671032523833E+37</v>
      </c>
      <c r="G81" s="101">
        <f t="shared" si="2"/>
        <v>2.1211767208021164E-6</v>
      </c>
      <c r="H81" s="103"/>
      <c r="I81" s="45"/>
      <c r="J81" s="104"/>
      <c r="K81" s="4"/>
      <c r="L81" s="27"/>
      <c r="M81"/>
      <c r="N81" s="4"/>
      <c r="O81" s="27"/>
    </row>
    <row r="82" spans="1:15" s="24" customFormat="1" ht="20.100000000000001" customHeight="1" x14ac:dyDescent="0.25">
      <c r="A82"/>
      <c r="B82" s="41"/>
      <c r="C82" s="105" t="s">
        <v>31</v>
      </c>
      <c r="D82" s="18" t="s">
        <v>32</v>
      </c>
      <c r="E82" s="106">
        <f t="shared" si="0"/>
        <v>2.5368937372469E-42</v>
      </c>
      <c r="F82" s="106">
        <f t="shared" si="1"/>
        <v>2.74407585986986E+32</v>
      </c>
      <c r="G82" s="106">
        <f t="shared" si="2"/>
        <v>6.9614288634342493E-10</v>
      </c>
      <c r="H82" s="103"/>
      <c r="I82" s="45"/>
      <c r="J82" s="104"/>
      <c r="K82" s="4"/>
      <c r="L82" s="27"/>
      <c r="M82"/>
      <c r="N82" s="4"/>
      <c r="O82" s="27"/>
    </row>
    <row r="83" spans="1:15" s="24" customFormat="1" ht="20.100000000000001" customHeight="1" x14ac:dyDescent="0.25">
      <c r="A83"/>
      <c r="B83" s="41"/>
      <c r="C83" s="42"/>
      <c r="D83" s="42"/>
      <c r="E83" s="43"/>
      <c r="F83" s="44"/>
      <c r="G83" s="45"/>
      <c r="H83" s="46"/>
      <c r="I83" s="45"/>
      <c r="J83"/>
      <c r="K83" s="4"/>
      <c r="L83" s="27"/>
      <c r="M83"/>
      <c r="N83" s="4"/>
      <c r="O83" s="27"/>
    </row>
    <row r="84" spans="1:15" s="24" customFormat="1" ht="20.100000000000001" customHeight="1" x14ac:dyDescent="0.25">
      <c r="A84"/>
      <c r="B84" s="41"/>
      <c r="C84" s="42"/>
      <c r="D84" s="42"/>
      <c r="E84" s="43"/>
      <c r="F84" s="44"/>
      <c r="G84" s="45"/>
      <c r="H84" s="46"/>
      <c r="I84" s="45"/>
      <c r="J84"/>
      <c r="K84" s="4"/>
      <c r="L84" s="27"/>
      <c r="M84"/>
      <c r="N84" s="4"/>
      <c r="O84" s="27"/>
    </row>
    <row r="85" spans="1:15" s="24" customFormat="1" ht="20.100000000000001" customHeight="1" x14ac:dyDescent="0.25">
      <c r="C85" s="87"/>
      <c r="D85" s="87"/>
      <c r="E85" s="88"/>
      <c r="F85" s="88"/>
      <c r="G85" s="89"/>
      <c r="H85"/>
      <c r="I85"/>
      <c r="K85" s="4"/>
      <c r="L85" s="27"/>
      <c r="M85"/>
      <c r="N85" s="4"/>
      <c r="O85" s="27"/>
    </row>
    <row r="86" spans="1:15" s="24" customFormat="1" ht="20.100000000000001" customHeight="1" x14ac:dyDescent="0.25">
      <c r="C86" s="87"/>
      <c r="D86" s="87"/>
      <c r="E86" s="88"/>
      <c r="F86" s="88"/>
      <c r="G86" s="89"/>
      <c r="H86"/>
      <c r="I86"/>
      <c r="K86" s="4"/>
      <c r="L86" s="27"/>
      <c r="M86"/>
      <c r="N86" s="4"/>
      <c r="O86" s="27"/>
    </row>
    <row r="87" spans="1:15" s="24" customFormat="1" ht="20.100000000000001" customHeight="1" x14ac:dyDescent="0.25">
      <c r="B87" s="30" t="s">
        <v>83</v>
      </c>
      <c r="C87" s="87"/>
      <c r="D87" s="87"/>
      <c r="E87" s="88"/>
      <c r="F87" s="88"/>
      <c r="G87" s="89"/>
      <c r="H87"/>
      <c r="I87"/>
      <c r="K87" s="4"/>
      <c r="L87" s="27"/>
      <c r="M87"/>
      <c r="N87" s="4"/>
      <c r="O87" s="27"/>
    </row>
    <row r="88" spans="1:15" s="24" customFormat="1" ht="39.950000000000003" customHeight="1" x14ac:dyDescent="0.25">
      <c r="B88" s="94"/>
      <c r="C88" s="33" t="s">
        <v>84</v>
      </c>
      <c r="D88" s="33" t="s">
        <v>85</v>
      </c>
      <c r="E88" s="33" t="s">
        <v>86</v>
      </c>
      <c r="F88" s="33" t="s">
        <v>86</v>
      </c>
      <c r="G88" s="89"/>
      <c r="H88"/>
      <c r="I88"/>
      <c r="K88" s="4"/>
      <c r="L88" s="27"/>
      <c r="M88"/>
      <c r="N88" s="4"/>
      <c r="O88" s="27"/>
    </row>
    <row r="89" spans="1:15" s="24" customFormat="1" ht="60" customHeight="1" x14ac:dyDescent="0.25">
      <c r="G89" s="89"/>
      <c r="H89"/>
      <c r="I89"/>
      <c r="K89" s="4"/>
      <c r="L89" s="27"/>
      <c r="M89"/>
      <c r="N89" s="4"/>
      <c r="O89" s="27"/>
    </row>
    <row r="90" spans="1:15" s="24" customFormat="1" ht="20.100000000000001" customHeight="1" x14ac:dyDescent="0.25">
      <c r="C90" s="19" t="s">
        <v>9</v>
      </c>
      <c r="D90" s="19" t="s">
        <v>74</v>
      </c>
      <c r="E90" s="19" t="s">
        <v>9</v>
      </c>
      <c r="F90" s="19" t="s">
        <v>9</v>
      </c>
      <c r="G90" s="89"/>
      <c r="H90"/>
      <c r="I90"/>
      <c r="K90" s="4"/>
      <c r="L90" s="27"/>
      <c r="M90"/>
      <c r="N90" s="4"/>
      <c r="O90" s="27"/>
    </row>
    <row r="91" spans="1:15" s="24" customFormat="1" ht="20.100000000000001" customHeight="1" x14ac:dyDescent="0.25">
      <c r="C91" s="67">
        <f>K9</f>
        <v>6371000</v>
      </c>
      <c r="D91" s="107">
        <f>G82</f>
        <v>6.9614288634342493E-10</v>
      </c>
      <c r="E91" s="108">
        <f>C91*D91</f>
        <v>4.43512632889396E-3</v>
      </c>
      <c r="F91" s="109">
        <f>D14/D6^2</f>
        <v>4.4350280391176706E-3</v>
      </c>
      <c r="G91" s="89"/>
      <c r="H91"/>
      <c r="I91"/>
      <c r="K91" s="4"/>
      <c r="L91" s="27"/>
      <c r="M91"/>
      <c r="N91" s="4"/>
      <c r="O91" s="27"/>
    </row>
    <row r="92" spans="1:15" s="24" customFormat="1" ht="20.100000000000001" customHeight="1" x14ac:dyDescent="0.25">
      <c r="C92" s="87"/>
      <c r="D92" s="87"/>
      <c r="E92" s="88"/>
      <c r="F92" s="88"/>
      <c r="G92" s="89"/>
      <c r="H92"/>
      <c r="I92"/>
      <c r="K92" s="4"/>
      <c r="L92" s="27"/>
      <c r="M92"/>
      <c r="N92" s="4"/>
      <c r="O92" s="27"/>
    </row>
    <row r="93" spans="1:15" s="24" customFormat="1" ht="20.100000000000001" customHeight="1" x14ac:dyDescent="0.25">
      <c r="C93" s="87"/>
      <c r="D93" s="87"/>
      <c r="E93" s="88"/>
      <c r="F93" s="88"/>
      <c r="G93" s="89"/>
      <c r="H93"/>
      <c r="I93"/>
      <c r="K93" s="4"/>
      <c r="L93" s="27"/>
      <c r="M93"/>
      <c r="N93" s="4"/>
      <c r="O93" s="27"/>
    </row>
    <row r="94" spans="1:15" s="24" customFormat="1" ht="20.100000000000001" customHeight="1" x14ac:dyDescent="0.25">
      <c r="C94" s="87"/>
      <c r="D94" s="87"/>
      <c r="E94" s="88"/>
      <c r="F94" s="88"/>
      <c r="G94" s="89"/>
      <c r="H94"/>
      <c r="I94"/>
      <c r="K94" s="4"/>
      <c r="L94" s="27"/>
      <c r="M94"/>
      <c r="N94" s="4"/>
      <c r="O94" s="27"/>
    </row>
    <row r="95" spans="1:15" s="24" customFormat="1" ht="20.100000000000001" customHeight="1" x14ac:dyDescent="0.25">
      <c r="C95" s="87"/>
      <c r="D95" s="87"/>
      <c r="E95" s="88"/>
      <c r="F95" s="88"/>
      <c r="G95" s="89"/>
      <c r="H95"/>
      <c r="I95"/>
      <c r="K95" s="4"/>
      <c r="L95" s="27"/>
      <c r="M95"/>
      <c r="N95" s="4"/>
      <c r="O95" s="27"/>
    </row>
    <row r="96" spans="1:15" ht="20.100000000000001" customHeight="1" x14ac:dyDescent="0.25">
      <c r="B96" s="30" t="s">
        <v>87</v>
      </c>
      <c r="C96" s="42"/>
      <c r="D96" s="43"/>
      <c r="E96" s="44"/>
      <c r="F96" s="45"/>
      <c r="G96" s="46"/>
      <c r="H96" s="45"/>
      <c r="J96" s="45"/>
      <c r="K96" s="45"/>
    </row>
    <row r="97" spans="1:15" ht="39.950000000000003" customHeight="1" x14ac:dyDescent="0.25">
      <c r="A97" s="47"/>
      <c r="B97" s="48"/>
      <c r="C97" s="33" t="s">
        <v>88</v>
      </c>
      <c r="D97" s="34"/>
      <c r="E97" s="34"/>
      <c r="F97" s="34"/>
      <c r="G97" s="46"/>
      <c r="H97" s="45"/>
      <c r="J97" s="45"/>
      <c r="K97" s="45"/>
    </row>
    <row r="98" spans="1:15" ht="60" customHeight="1" x14ac:dyDescent="0.25">
      <c r="B98" s="41"/>
      <c r="C98" s="42"/>
      <c r="D98" s="43"/>
      <c r="E98" s="44"/>
      <c r="F98" s="45"/>
      <c r="G98" s="46"/>
      <c r="H98" s="45"/>
      <c r="J98" s="45"/>
      <c r="K98" s="45"/>
    </row>
    <row r="99" spans="1:15" ht="20.100000000000001" customHeight="1" x14ac:dyDescent="0.25">
      <c r="B99" s="41"/>
      <c r="C99" s="110" t="s">
        <v>89</v>
      </c>
      <c r="D99" s="43"/>
      <c r="E99" s="44"/>
      <c r="F99" s="45"/>
      <c r="G99" s="46"/>
      <c r="H99" s="45"/>
      <c r="J99" s="45"/>
      <c r="K99" s="45"/>
    </row>
    <row r="100" spans="1:15" ht="20.100000000000001" customHeight="1" x14ac:dyDescent="0.25">
      <c r="B100" s="41"/>
      <c r="C100" s="58">
        <f>D3/D4</f>
        <v>7.4261613262795931E-28</v>
      </c>
      <c r="D100" s="43"/>
      <c r="E100" s="44"/>
      <c r="F100" s="45"/>
      <c r="G100" s="46"/>
      <c r="H100" s="45"/>
      <c r="J100" s="45"/>
      <c r="K100" s="45"/>
    </row>
    <row r="101" spans="1:15" ht="20.100000000000001" customHeight="1" x14ac:dyDescent="0.25">
      <c r="B101" s="41"/>
      <c r="D101" s="43"/>
      <c r="E101" s="44"/>
      <c r="F101" s="45"/>
      <c r="G101" s="46"/>
      <c r="H101" s="45"/>
      <c r="J101" s="45"/>
      <c r="K101" s="45"/>
    </row>
    <row r="102" spans="1:15" s="24" customFormat="1" ht="20.100000000000001" customHeight="1" x14ac:dyDescent="0.25">
      <c r="K102" s="111"/>
      <c r="L102" s="27"/>
      <c r="M102" s="112"/>
      <c r="N102" s="113"/>
      <c r="O102" s="27"/>
    </row>
    <row r="103" spans="1:15" s="24" customFormat="1" ht="20.100000000000001" customHeight="1" x14ac:dyDescent="0.25">
      <c r="K103" s="8"/>
      <c r="L103" s="8"/>
      <c r="M103" s="8"/>
      <c r="N103" s="25"/>
      <c r="O103" s="26"/>
    </row>
    <row r="104" spans="1:15" ht="20.100000000000001" customHeight="1" x14ac:dyDescent="0.25">
      <c r="B104" s="41"/>
      <c r="C104" s="42"/>
      <c r="D104" s="43"/>
      <c r="E104" s="44"/>
      <c r="F104" s="45"/>
      <c r="G104" s="46"/>
      <c r="H104" s="45"/>
      <c r="J104" s="45"/>
      <c r="K104" s="45"/>
    </row>
    <row r="105" spans="1:15" ht="20.100000000000001" customHeight="1" x14ac:dyDescent="0.25">
      <c r="B105" s="30" t="s">
        <v>90</v>
      </c>
      <c r="C105" s="42"/>
      <c r="D105" s="43"/>
      <c r="E105" s="44"/>
      <c r="F105" s="45"/>
      <c r="G105" s="46"/>
      <c r="H105" s="45"/>
      <c r="J105" s="45"/>
      <c r="K105" s="45"/>
    </row>
    <row r="106" spans="1:15" ht="39.950000000000003" customHeight="1" x14ac:dyDescent="0.25">
      <c r="A106" s="47"/>
      <c r="B106" s="48"/>
      <c r="C106" s="33" t="s">
        <v>44</v>
      </c>
      <c r="D106" s="33" t="s">
        <v>45</v>
      </c>
      <c r="E106" s="33" t="s">
        <v>91</v>
      </c>
      <c r="F106" s="33" t="s">
        <v>92</v>
      </c>
      <c r="G106" s="33" t="s">
        <v>93</v>
      </c>
      <c r="H106" s="33" t="s">
        <v>94</v>
      </c>
      <c r="I106" s="34"/>
      <c r="J106" s="49" t="s">
        <v>31</v>
      </c>
      <c r="K106" s="49" t="s">
        <v>31</v>
      </c>
      <c r="L106" s="49" t="s">
        <v>31</v>
      </c>
      <c r="M106" s="49" t="s">
        <v>31</v>
      </c>
    </row>
    <row r="107" spans="1:15" ht="60" customHeight="1" x14ac:dyDescent="0.25">
      <c r="B107" s="41"/>
      <c r="C107" s="100" t="s">
        <v>95</v>
      </c>
      <c r="D107" s="51"/>
      <c r="E107" s="51"/>
      <c r="F107" s="51"/>
      <c r="G107" s="12" t="s">
        <v>74</v>
      </c>
      <c r="H107" s="45"/>
      <c r="J107" s="114">
        <f>2*D7*I9/D6^2</f>
        <v>8.8702513950514802E-3</v>
      </c>
      <c r="K107" s="115">
        <f>(D3/J107)*(I9/D4)</f>
        <v>0.50000007117816536</v>
      </c>
      <c r="L107" s="12" t="s">
        <v>74</v>
      </c>
      <c r="M107" s="114">
        <f>2*(I9/D4)*D3</f>
        <v>8.8702526577879217E-3</v>
      </c>
    </row>
    <row r="108" spans="1:15" ht="60" customHeight="1" x14ac:dyDescent="0.25">
      <c r="B108" s="41"/>
      <c r="C108" s="100" t="s">
        <v>49</v>
      </c>
      <c r="D108" s="53"/>
      <c r="E108" s="53"/>
      <c r="F108" s="53"/>
      <c r="G108" s="46"/>
      <c r="H108" s="45"/>
      <c r="J108" s="52">
        <f>-SQRT(2*D7*I9/K9)</f>
        <v>-11186.258848918271</v>
      </c>
      <c r="K108" s="52">
        <f>-SQRT(2*(D3/K9)*(I9/D4))*D6</f>
        <v>-11186.259645135626</v>
      </c>
      <c r="L108" s="52">
        <f>-SQRT(J107/K9)*D3/D5</f>
        <v>-11186.257535189385</v>
      </c>
      <c r="M108" s="52">
        <f>-SQRT(J107/K9)*D6</f>
        <v>-11186.258848918273</v>
      </c>
    </row>
    <row r="109" spans="1:15" ht="60" customHeight="1" x14ac:dyDescent="0.25">
      <c r="B109" s="41"/>
      <c r="C109" s="100" t="s">
        <v>50</v>
      </c>
      <c r="D109" s="53"/>
      <c r="E109" s="53"/>
      <c r="F109" s="53"/>
      <c r="G109" s="46"/>
      <c r="H109" s="45"/>
      <c r="J109" s="54">
        <f>-D7*I9/K9^2</f>
        <v>-9.8204667269661226</v>
      </c>
      <c r="K109" s="54">
        <f>-(D3/K9)*(I9/D4)*(D3/K9)*(D3/D5^2)</f>
        <v>-9.8204658183145934</v>
      </c>
      <c r="L109" s="54">
        <f>-(J107/(2*K9))*(D3/K9)*(D3/D5^2)</f>
        <v>-9.8204644203093121</v>
      </c>
      <c r="M109" s="54">
        <f>-(J107/(2*K9))*(D6^2/K9)</f>
        <v>-9.8204667269661243</v>
      </c>
    </row>
    <row r="110" spans="1:15" ht="60" customHeight="1" x14ac:dyDescent="0.25">
      <c r="B110" s="41"/>
      <c r="C110" s="100" t="s">
        <v>51</v>
      </c>
      <c r="D110" s="53"/>
      <c r="E110" s="53"/>
      <c r="F110" s="53"/>
      <c r="G110" s="46"/>
      <c r="H110" s="45"/>
      <c r="J110" s="55">
        <f>-D7*I9*D10/K9</f>
        <v>-1.047938379701547E-19</v>
      </c>
      <c r="K110" s="55">
        <f>-(D3/K9)*(I9/D4)*(D10/D4)*(D3^2*D4/D5^2)</f>
        <v>-1.0479382827396777E-19</v>
      </c>
      <c r="L110" s="55">
        <f>-(J107/(2*K9))*(D10/D4)*(D4*D3^2/D5^2)</f>
        <v>-1.0479381335590503E-19</v>
      </c>
      <c r="M110" s="55">
        <f>-(J107/(2*K9))*D10*D6^2</f>
        <v>-1.0479383797015469E-19</v>
      </c>
    </row>
    <row r="111" spans="1:15" ht="60" customHeight="1" x14ac:dyDescent="0.25">
      <c r="B111" s="41"/>
      <c r="C111" s="100" t="s">
        <v>52</v>
      </c>
      <c r="D111" s="53"/>
      <c r="E111" s="53"/>
      <c r="F111" s="53"/>
      <c r="G111" s="46"/>
      <c r="H111" s="45"/>
      <c r="J111" s="55">
        <f>D7*I9*D10/K9^2</f>
        <v>1.6448569764582436E-26</v>
      </c>
      <c r="K111" s="55">
        <f>(D3/K9)*(I9/D4)*(D3/K9)*(D10/D4)*(D3*D4/D5^2)</f>
        <v>1.6448568242657003E-26</v>
      </c>
      <c r="L111" s="55">
        <f>(J107/(2*K9))*((2*D10*D3/D4)/(2*K9))*(D3*D4/D5^2)</f>
        <v>1.6448565901099517E-26</v>
      </c>
      <c r="M111" s="55">
        <f>(J107/(2*K9))*(D10*D6^2/K9)</f>
        <v>1.6448569764582436E-26</v>
      </c>
    </row>
    <row r="112" spans="1:15" ht="60" customHeight="1" x14ac:dyDescent="0.25">
      <c r="B112" s="41"/>
      <c r="C112" s="100" t="s">
        <v>96</v>
      </c>
      <c r="D112" s="53"/>
      <c r="E112" s="53"/>
      <c r="F112" s="53"/>
      <c r="G112" s="46"/>
      <c r="H112" s="45"/>
      <c r="J112" s="55">
        <f>-(3*D7*I9^2)/(5*K9)</f>
        <v>-2.2419844652674333E+32</v>
      </c>
      <c r="K112" s="55">
        <f>-3/5*(D3/K9)*(I9/D4)*(I9/D4)*(D4*D3^2/D5^2)</f>
        <v>-2.2419842578248881E+32</v>
      </c>
      <c r="L112" s="55">
        <f>-3/10*(J107/K9)*(I9/D4)*(D4*D3^2/D5^2)</f>
        <v>-2.2419839386642811E+32</v>
      </c>
      <c r="M112" s="55">
        <f>-3/10*(J107/K9)*I9*D6^2</f>
        <v>-2.2419844652674333E+32</v>
      </c>
    </row>
    <row r="113" spans="2:13" ht="60" customHeight="1" x14ac:dyDescent="0.25">
      <c r="B113" s="41"/>
      <c r="C113" s="105" t="s">
        <v>97</v>
      </c>
      <c r="D113" s="57"/>
      <c r="E113" s="57"/>
      <c r="F113" s="57"/>
      <c r="G113" s="116"/>
      <c r="H113" s="117"/>
      <c r="I113" s="20"/>
      <c r="J113" s="58">
        <f>(D9*D6^3)/(8*PI()*D7*I9)</f>
        <v>2.8362928586222385E-25</v>
      </c>
      <c r="K113" s="58">
        <f>(1/(8*PI()))*(D4/I9)*(D4*D3^2/D5^2)</f>
        <v>2.8362912991781892E-25</v>
      </c>
      <c r="L113" s="58">
        <f>(1/(4*PI()))*(D3/J107)*(D4*D3^2/D5^2)</f>
        <v>2.8362917029422119E-25</v>
      </c>
      <c r="M113" s="58">
        <f>(1/(4*PI()))*(D9*D6/J107)</f>
        <v>2.8362928586222389E-25</v>
      </c>
    </row>
    <row r="114" spans="2:13" ht="20.100000000000001" customHeight="1" x14ac:dyDescent="0.25">
      <c r="B114" s="41"/>
      <c r="C114" s="42"/>
      <c r="D114" s="43"/>
      <c r="E114" s="44"/>
      <c r="F114" s="45"/>
      <c r="G114" s="46"/>
      <c r="H114" s="45"/>
      <c r="J114" s="45"/>
      <c r="K114" s="45"/>
    </row>
    <row r="115" spans="2:13" ht="20.100000000000001" customHeight="1" x14ac:dyDescent="0.25">
      <c r="B115" s="41"/>
      <c r="C115" s="42"/>
      <c r="D115" s="43"/>
      <c r="E115" s="44"/>
      <c r="F115" s="45"/>
      <c r="G115" s="46"/>
      <c r="H115" s="45"/>
      <c r="J115" s="45"/>
      <c r="K115" s="45"/>
    </row>
    <row r="116" spans="2:13" ht="20.100000000000001" customHeight="1" x14ac:dyDescent="0.25">
      <c r="B116" s="41"/>
      <c r="C116" s="42"/>
      <c r="D116" s="43"/>
      <c r="F116" s="45"/>
      <c r="G116" s="46"/>
      <c r="H116" s="45"/>
      <c r="J116" s="45"/>
      <c r="K116" s="45"/>
    </row>
    <row r="117" spans="2:13" ht="20.100000000000001" customHeight="1" x14ac:dyDescent="0.25">
      <c r="B117" s="41"/>
      <c r="C117" s="42"/>
      <c r="D117" s="43"/>
      <c r="E117" s="44"/>
      <c r="F117" s="45"/>
      <c r="G117" s="46"/>
      <c r="H117" s="45"/>
      <c r="J117" s="45"/>
      <c r="K117" s="45"/>
    </row>
    <row r="118" spans="2:13" ht="20.100000000000001" customHeight="1" x14ac:dyDescent="0.25">
      <c r="B118" s="41"/>
      <c r="C118" s="42"/>
      <c r="D118" s="43"/>
      <c r="E118" s="44"/>
      <c r="F118" s="45"/>
      <c r="G118" s="46"/>
      <c r="H118" s="45"/>
      <c r="J118" s="45"/>
      <c r="K118" s="45"/>
    </row>
    <row r="119" spans="2:13" ht="20.100000000000001" customHeight="1" x14ac:dyDescent="0.25">
      <c r="B119" s="41"/>
      <c r="C119" s="42"/>
      <c r="D119" s="43"/>
      <c r="E119" s="44"/>
      <c r="F119" s="45"/>
      <c r="G119" s="46"/>
      <c r="H119" s="45"/>
      <c r="J119" s="45"/>
      <c r="K119" s="45"/>
    </row>
    <row r="120" spans="2:13" ht="20.100000000000001" customHeight="1" x14ac:dyDescent="0.25">
      <c r="B120" s="41"/>
      <c r="C120" s="42"/>
      <c r="D120" s="43"/>
      <c r="E120" s="44"/>
      <c r="F120" s="45"/>
      <c r="G120" s="46"/>
      <c r="H120" s="45"/>
      <c r="J120" s="45"/>
      <c r="K120" s="45"/>
    </row>
    <row r="121" spans="2:13" ht="20.100000000000001" customHeight="1" x14ac:dyDescent="0.25">
      <c r="B121" s="41"/>
      <c r="C121" s="42"/>
      <c r="D121" s="43"/>
      <c r="E121" s="44"/>
      <c r="F121" s="45"/>
      <c r="G121" s="46"/>
      <c r="H121" s="45"/>
      <c r="J121" s="45"/>
      <c r="K121" s="45"/>
    </row>
    <row r="122" spans="2:13" ht="20.100000000000001" customHeight="1" x14ac:dyDescent="0.25">
      <c r="B122" s="41"/>
      <c r="C122" s="42"/>
      <c r="D122" s="43"/>
      <c r="E122" s="44"/>
      <c r="F122" s="45"/>
      <c r="G122" s="46"/>
      <c r="H122" s="45"/>
      <c r="J122" s="45"/>
      <c r="K122" s="45"/>
    </row>
    <row r="123" spans="2:13" ht="20.100000000000001" customHeight="1" x14ac:dyDescent="0.25">
      <c r="B123" s="41"/>
      <c r="C123" s="42"/>
      <c r="D123" s="43"/>
      <c r="E123" s="44"/>
      <c r="F123" s="45"/>
      <c r="G123" s="46"/>
      <c r="H123" s="45"/>
      <c r="J123" s="45"/>
      <c r="K123" s="45"/>
    </row>
    <row r="124" spans="2:13" ht="20.100000000000001" customHeight="1" x14ac:dyDescent="0.25">
      <c r="B124" s="41"/>
      <c r="C124" s="42"/>
      <c r="D124" s="43"/>
      <c r="E124" s="44"/>
      <c r="F124" s="45"/>
      <c r="G124" s="46"/>
      <c r="H124" s="45"/>
      <c r="J124" s="45"/>
      <c r="K124" s="45"/>
    </row>
    <row r="125" spans="2:13" ht="20.100000000000001" customHeight="1" x14ac:dyDescent="0.25">
      <c r="B125" s="41"/>
      <c r="C125" s="42"/>
      <c r="D125" s="43"/>
      <c r="E125" s="44"/>
      <c r="F125" s="45"/>
      <c r="G125" s="46"/>
      <c r="H125" s="45"/>
      <c r="J125" s="45"/>
      <c r="K125" s="45"/>
    </row>
    <row r="126" spans="2:13" ht="20.100000000000001" customHeight="1" x14ac:dyDescent="0.25">
      <c r="B126" s="41"/>
      <c r="C126" s="42"/>
      <c r="D126" s="43"/>
      <c r="E126" s="44"/>
      <c r="F126" s="45"/>
      <c r="G126" s="46"/>
      <c r="H126" s="45"/>
      <c r="J126" s="45"/>
      <c r="K126" s="45"/>
    </row>
    <row r="127" spans="2:13" ht="20.100000000000001" customHeight="1" x14ac:dyDescent="0.25">
      <c r="B127" s="41"/>
      <c r="C127" s="42"/>
      <c r="D127" s="43"/>
      <c r="E127" s="44"/>
      <c r="F127" s="45"/>
      <c r="G127" s="46"/>
      <c r="H127" s="45"/>
      <c r="J127" s="45"/>
      <c r="K127" s="45"/>
    </row>
    <row r="128" spans="2:13" ht="20.100000000000001" customHeight="1" x14ac:dyDescent="0.25">
      <c r="B128" s="41"/>
      <c r="C128" s="42"/>
      <c r="D128" s="43"/>
      <c r="E128" s="44"/>
      <c r="F128" s="45"/>
      <c r="G128" s="46"/>
      <c r="H128" s="45"/>
      <c r="J128" s="45"/>
      <c r="K128" s="45"/>
    </row>
    <row r="129" spans="2:12" ht="20.100000000000001" customHeight="1" x14ac:dyDescent="0.25">
      <c r="B129" s="41"/>
      <c r="C129" s="42"/>
      <c r="D129" s="43"/>
      <c r="E129" s="44"/>
      <c r="F129" s="45"/>
      <c r="G129" s="46"/>
      <c r="H129" s="45"/>
      <c r="J129" s="45"/>
      <c r="K129" s="45"/>
    </row>
    <row r="130" spans="2:12" ht="20.100000000000001" customHeight="1" x14ac:dyDescent="0.25">
      <c r="B130" s="41"/>
      <c r="C130" s="42"/>
      <c r="D130" s="43"/>
      <c r="E130" s="44"/>
      <c r="F130" s="45"/>
      <c r="G130" s="46"/>
      <c r="H130" s="45"/>
      <c r="J130" s="45"/>
      <c r="K130" s="45"/>
    </row>
    <row r="131" spans="2:12" ht="20.100000000000001" customHeight="1" x14ac:dyDescent="0.25">
      <c r="B131" s="41"/>
      <c r="C131" s="42"/>
      <c r="D131" s="43"/>
      <c r="E131" s="44"/>
      <c r="F131" s="45"/>
      <c r="G131" s="46"/>
      <c r="H131" s="45"/>
      <c r="J131" s="45"/>
      <c r="K131" s="45"/>
    </row>
    <row r="132" spans="2:12" ht="20.100000000000001" customHeight="1" x14ac:dyDescent="0.25">
      <c r="B132" s="41"/>
      <c r="C132" s="42"/>
      <c r="D132" s="43"/>
      <c r="E132" s="44"/>
      <c r="F132" s="45"/>
      <c r="G132" s="46"/>
      <c r="H132" s="45"/>
      <c r="J132" s="45"/>
      <c r="K132" s="45"/>
    </row>
    <row r="133" spans="2:12" ht="20.100000000000001" customHeight="1" x14ac:dyDescent="0.25">
      <c r="B133" s="41"/>
      <c r="C133" s="42"/>
      <c r="D133" s="43"/>
      <c r="E133" s="44"/>
      <c r="F133" s="45"/>
      <c r="G133" s="46"/>
      <c r="H133" s="45"/>
      <c r="J133" s="45"/>
      <c r="K133" s="45"/>
    </row>
    <row r="134" spans="2:12" ht="20.100000000000001" customHeight="1" x14ac:dyDescent="0.25">
      <c r="B134" s="41"/>
      <c r="C134" s="42"/>
      <c r="D134" s="43"/>
      <c r="E134" s="44"/>
      <c r="F134" s="45"/>
      <c r="G134" s="46"/>
      <c r="H134" s="45"/>
      <c r="J134" s="45"/>
      <c r="K134" s="45"/>
    </row>
    <row r="135" spans="2:12" ht="20.100000000000001" customHeight="1" x14ac:dyDescent="0.25">
      <c r="B135" s="41"/>
      <c r="C135" s="42"/>
      <c r="D135" s="43"/>
      <c r="E135" s="44"/>
      <c r="F135" s="45"/>
      <c r="G135" s="46"/>
      <c r="H135" s="45"/>
      <c r="J135" s="45"/>
      <c r="K135" s="45"/>
    </row>
    <row r="136" spans="2:12" ht="20.100000000000001" customHeight="1" x14ac:dyDescent="0.25">
      <c r="B136" s="41"/>
      <c r="C136" s="42"/>
      <c r="D136" s="43"/>
      <c r="E136" s="44"/>
      <c r="F136" s="45"/>
      <c r="G136" s="46"/>
      <c r="H136" s="45"/>
      <c r="J136" s="45"/>
      <c r="K136" s="45"/>
    </row>
    <row r="137" spans="2:12" ht="20.100000000000001" customHeight="1" x14ac:dyDescent="0.25">
      <c r="B137" s="41"/>
      <c r="C137" s="42"/>
      <c r="D137" s="43"/>
      <c r="E137" s="44"/>
      <c r="F137" s="45"/>
      <c r="G137" s="46"/>
      <c r="H137" s="45"/>
      <c r="J137" s="45"/>
      <c r="K137" s="45"/>
    </row>
    <row r="138" spans="2:12" ht="20.100000000000001" customHeight="1" x14ac:dyDescent="0.25">
      <c r="K138" s="45"/>
      <c r="L138" s="45"/>
    </row>
    <row r="139" spans="2:12" ht="20.100000000000001" customHeight="1" x14ac:dyDescent="0.25">
      <c r="K139" s="45"/>
      <c r="L139" s="45"/>
    </row>
    <row r="140" spans="2:12" ht="20.100000000000001" customHeight="1" x14ac:dyDescent="0.25">
      <c r="B140" s="41"/>
      <c r="C140" s="42"/>
      <c r="D140" s="42"/>
      <c r="E140" s="43"/>
      <c r="F140" s="44"/>
      <c r="G140" s="45"/>
      <c r="H140" s="46"/>
      <c r="I140" s="45"/>
      <c r="K140" s="45"/>
      <c r="L140" s="45"/>
    </row>
    <row r="141" spans="2:12" ht="20.100000000000001" customHeight="1" x14ac:dyDescent="0.25">
      <c r="J141" s="103"/>
    </row>
    <row r="142" spans="2:12" ht="20.100000000000001" customHeight="1" x14ac:dyDescent="0.25">
      <c r="D142" s="118"/>
      <c r="J142" s="119"/>
    </row>
    <row r="143" spans="2:12" ht="20.100000000000001" customHeight="1" x14ac:dyDescent="0.25">
      <c r="D143" s="120"/>
      <c r="J143" s="119"/>
    </row>
    <row r="144" spans="2:12" ht="20.100000000000001" customHeight="1" x14ac:dyDescent="0.25">
      <c r="D144" s="118"/>
      <c r="J144" s="119"/>
    </row>
    <row r="145" ht="20.100000000000001" customHeight="1" x14ac:dyDescent="0.25"/>
  </sheetData>
  <hyperlinks>
    <hyperlink ref="M6" r:id="rId1" xr:uid="{3C8E851D-CD7D-4644-BE80-0C8DBD6468F4}"/>
    <hyperlink ref="M5" r:id="rId2" xr:uid="{BDA5CD2B-04A1-49E2-A813-C5F5B91B4B90}"/>
    <hyperlink ref="M7" r:id="rId3" xr:uid="{39E7657A-E90E-4E59-B3F8-9D8FB6175652}"/>
    <hyperlink ref="M8" r:id="rId4" location=":~:text=At%20607.1%20nm%2C%20the%20solar,value%20is%20%C2%B122%20km." xr:uid="{8C9118ED-0D11-43D1-A5E4-05FE8D14C174}"/>
    <hyperlink ref="M4" r:id="rId5" xr:uid="{6D2435F0-6545-4BC3-ADC1-518518F590C5}"/>
    <hyperlink ref="M9" r:id="rId6" location="EarthRadius2009" xr:uid="{A7FB86E2-498A-41C8-8F8D-90B3205F5292}"/>
  </hyperlinks>
  <pageMargins left="0.7" right="0.7" top="0.75" bottom="0.75" header="0.3" footer="0.3"/>
  <pageSetup orientation="portrait" horizontalDpi="1200" verticalDpi="1200"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GAMMA 1-2 TBL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Humpherys</dc:creator>
  <cp:lastModifiedBy>David Humpherys</cp:lastModifiedBy>
  <dcterms:created xsi:type="dcterms:W3CDTF">2023-05-06T23:25:12Z</dcterms:created>
  <dcterms:modified xsi:type="dcterms:W3CDTF">2023-05-06T23:25:39Z</dcterms:modified>
</cp:coreProperties>
</file>