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426"/>
  <workbookPr/>
  <mc:AlternateContent xmlns:mc="http://schemas.openxmlformats.org/markup-compatibility/2006">
    <mc:Choice Requires="x15">
      <x15ac:absPath xmlns:x15ac="http://schemas.microsoft.com/office/spreadsheetml/2010/11/ac" url="/Users/Kevin/Dropbox (Personal)/UEGP/"/>
    </mc:Choice>
  </mc:AlternateContent>
  <bookViews>
    <workbookView xWindow="25540" yWindow="460" windowWidth="25920" windowHeight="10420"/>
  </bookViews>
  <sheets>
    <sheet name="Data" sheetId="15" r:id="rId1"/>
    <sheet name="Standard" sheetId="19" r:id="rId2"/>
    <sheet name="Ert" sheetId="3" r:id="rId3"/>
    <sheet name="Amo" sheetId="4" r:id="rId4"/>
    <sheet name="Cip" sheetId="14" r:id="rId5"/>
    <sheet name="Dox" sheetId="6" r:id="rId6"/>
    <sheet name="Azi" sheetId="7" r:id="rId7"/>
    <sheet name="Cli" sheetId="8" r:id="rId8"/>
    <sheet name="Sul" sheetId="9" r:id="rId9"/>
    <sheet name="Cep" sheetId="10" r:id="rId10"/>
    <sheet name="Tri" sheetId="11" r:id="rId11"/>
    <sheet name="Lev" sheetId="12" r:id="rId1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9" i="14" l="1"/>
  <c r="L9" i="14"/>
  <c r="R9" i="7"/>
  <c r="O9" i="7"/>
  <c r="T9" i="12"/>
  <c r="Q9" i="12"/>
  <c r="Q10" i="12"/>
  <c r="O10" i="7"/>
  <c r="H11" i="19"/>
  <c r="H10" i="19"/>
  <c r="H9" i="19"/>
  <c r="H8" i="19"/>
  <c r="H7" i="19"/>
  <c r="H4" i="19"/>
  <c r="C16" i="11"/>
  <c r="C34" i="9"/>
  <c r="C33" i="9"/>
  <c r="C29" i="9"/>
  <c r="C30" i="9"/>
  <c r="C31" i="9"/>
  <c r="C28" i="9"/>
  <c r="C16" i="9"/>
  <c r="C17" i="9"/>
  <c r="C18" i="9"/>
  <c r="C19" i="9"/>
  <c r="C20" i="9"/>
  <c r="C21" i="9"/>
  <c r="C22" i="9"/>
  <c r="C23" i="9"/>
  <c r="C24" i="9"/>
  <c r="C25" i="9"/>
  <c r="C26" i="9"/>
  <c r="C15" i="9"/>
  <c r="C19" i="14"/>
  <c r="D19" i="14"/>
  <c r="C28" i="10"/>
  <c r="C21" i="10"/>
  <c r="C17" i="10"/>
  <c r="C25" i="14"/>
  <c r="D25" i="14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5" i="12"/>
  <c r="B2" i="12"/>
  <c r="B3" i="12"/>
  <c r="B4" i="12"/>
  <c r="B5" i="12"/>
  <c r="B7" i="12"/>
  <c r="B8" i="12"/>
  <c r="C36" i="8"/>
  <c r="C34" i="8"/>
  <c r="C33" i="8"/>
  <c r="C31" i="8"/>
  <c r="C29" i="8"/>
  <c r="C28" i="8"/>
  <c r="C26" i="8"/>
  <c r="C25" i="8"/>
  <c r="C23" i="8"/>
  <c r="C22" i="8"/>
  <c r="C21" i="8"/>
  <c r="C19" i="8"/>
  <c r="C18" i="8"/>
  <c r="C17" i="8"/>
  <c r="C16" i="8"/>
  <c r="C15" i="8"/>
  <c r="C35" i="11"/>
  <c r="C30" i="11"/>
  <c r="C31" i="11"/>
  <c r="C32" i="11"/>
  <c r="C23" i="11"/>
  <c r="C24" i="11"/>
  <c r="C25" i="11"/>
  <c r="C26" i="11"/>
  <c r="C27" i="11"/>
  <c r="C28" i="11"/>
  <c r="C29" i="11"/>
  <c r="C21" i="11"/>
  <c r="C22" i="11"/>
  <c r="C20" i="11"/>
  <c r="C19" i="11"/>
  <c r="C18" i="11"/>
  <c r="C17" i="11"/>
  <c r="C18" i="4"/>
  <c r="C32" i="10"/>
  <c r="C20" i="10"/>
  <c r="C19" i="10"/>
  <c r="D15" i="8"/>
  <c r="D22" i="8"/>
  <c r="D18" i="8"/>
  <c r="D26" i="8"/>
  <c r="D19" i="8"/>
  <c r="D33" i="8"/>
  <c r="D34" i="8"/>
  <c r="D23" i="8"/>
  <c r="D31" i="8"/>
  <c r="D17" i="8"/>
  <c r="D29" i="8"/>
  <c r="D25" i="8"/>
  <c r="D21" i="8"/>
  <c r="D28" i="8"/>
  <c r="D16" i="8"/>
  <c r="D36" i="8"/>
  <c r="C17" i="7"/>
  <c r="D17" i="7"/>
  <c r="C18" i="7"/>
  <c r="D18" i="7"/>
  <c r="C19" i="7"/>
  <c r="D19" i="7"/>
  <c r="C20" i="7"/>
  <c r="D20" i="7"/>
  <c r="C21" i="7"/>
  <c r="D21" i="7"/>
  <c r="C22" i="7"/>
  <c r="D22" i="7"/>
  <c r="C24" i="7"/>
  <c r="D24" i="7"/>
  <c r="C25" i="7"/>
  <c r="D25" i="7"/>
  <c r="C26" i="7"/>
  <c r="D26" i="7"/>
  <c r="C27" i="7"/>
  <c r="D27" i="7"/>
  <c r="C28" i="7"/>
  <c r="D28" i="7"/>
  <c r="C29" i="7"/>
  <c r="D29" i="7"/>
  <c r="C30" i="7"/>
  <c r="D30" i="7"/>
  <c r="C31" i="7"/>
  <c r="D31" i="7"/>
  <c r="C32" i="7"/>
  <c r="D32" i="7"/>
  <c r="C34" i="7"/>
  <c r="D34" i="7"/>
  <c r="C35" i="7"/>
  <c r="D35" i="7"/>
  <c r="C16" i="7"/>
  <c r="D16" i="7"/>
  <c r="B4" i="7"/>
  <c r="B5" i="7"/>
  <c r="B6" i="7"/>
  <c r="B7" i="7"/>
  <c r="B8" i="7"/>
  <c r="B2" i="7"/>
  <c r="C20" i="6"/>
  <c r="D20" i="6"/>
  <c r="C21" i="6"/>
  <c r="D21" i="6"/>
  <c r="C22" i="6"/>
  <c r="D22" i="6"/>
  <c r="C23" i="6"/>
  <c r="D23" i="6"/>
  <c r="C24" i="6"/>
  <c r="D24" i="6"/>
  <c r="C25" i="6"/>
  <c r="D25" i="6"/>
  <c r="C26" i="6"/>
  <c r="D26" i="6"/>
  <c r="C27" i="6"/>
  <c r="D27" i="6"/>
  <c r="C28" i="6"/>
  <c r="D28" i="6"/>
  <c r="C29" i="6"/>
  <c r="D29" i="6"/>
  <c r="C30" i="6"/>
  <c r="D30" i="6"/>
  <c r="C31" i="6"/>
  <c r="D31" i="6"/>
  <c r="C32" i="6"/>
  <c r="D32" i="6"/>
  <c r="C33" i="6"/>
  <c r="D33" i="6"/>
  <c r="C34" i="6"/>
  <c r="D34" i="6"/>
  <c r="C35" i="6"/>
  <c r="D35" i="6"/>
  <c r="C36" i="6"/>
  <c r="D36" i="6"/>
  <c r="C37" i="6"/>
  <c r="D37" i="6"/>
  <c r="C38" i="6"/>
  <c r="D38" i="6"/>
  <c r="C39" i="6"/>
  <c r="D39" i="6"/>
  <c r="C40" i="6"/>
  <c r="D40" i="6"/>
  <c r="C41" i="6"/>
  <c r="D41" i="6"/>
  <c r="C42" i="6"/>
  <c r="D42" i="6"/>
  <c r="C43" i="6"/>
  <c r="D43" i="6"/>
  <c r="C19" i="6"/>
  <c r="D19" i="6"/>
  <c r="C37" i="14"/>
  <c r="D37" i="14"/>
  <c r="C36" i="14"/>
  <c r="D36" i="14"/>
  <c r="C34" i="14"/>
  <c r="D34" i="14"/>
  <c r="C33" i="14"/>
  <c r="D33" i="14"/>
  <c r="C32" i="14"/>
  <c r="D32" i="14"/>
  <c r="C31" i="14"/>
  <c r="D31" i="14"/>
  <c r="C29" i="14"/>
  <c r="D29" i="14"/>
  <c r="C28" i="14"/>
  <c r="D28" i="14"/>
  <c r="C27" i="14"/>
  <c r="D27" i="14"/>
  <c r="C26" i="14"/>
  <c r="D26" i="14"/>
  <c r="C24" i="14"/>
  <c r="D24" i="14"/>
  <c r="C22" i="14"/>
  <c r="D22" i="14"/>
  <c r="C21" i="14"/>
  <c r="D21" i="14"/>
  <c r="C20" i="14"/>
  <c r="D20" i="14"/>
  <c r="C18" i="14"/>
  <c r="D18" i="14"/>
  <c r="B8" i="14"/>
  <c r="B7" i="14"/>
  <c r="B6" i="14"/>
  <c r="B5" i="14"/>
  <c r="B4" i="14"/>
  <c r="B3" i="14"/>
  <c r="B2" i="14"/>
  <c r="C39" i="4"/>
  <c r="D39" i="4"/>
  <c r="D18" i="4"/>
  <c r="C43" i="4"/>
  <c r="D43" i="4"/>
  <c r="C42" i="4"/>
  <c r="D42" i="4"/>
  <c r="C41" i="4"/>
  <c r="D41" i="4"/>
  <c r="C40" i="4"/>
  <c r="D40" i="4"/>
  <c r="C38" i="4"/>
  <c r="D38" i="4"/>
  <c r="C36" i="4"/>
  <c r="D36" i="4"/>
  <c r="C33" i="4"/>
  <c r="D33" i="4"/>
  <c r="C32" i="4"/>
  <c r="D32" i="4"/>
  <c r="C31" i="4"/>
  <c r="D31" i="4"/>
  <c r="C27" i="4"/>
  <c r="D27" i="4"/>
  <c r="C21" i="4"/>
  <c r="D21" i="4"/>
  <c r="C20" i="4"/>
  <c r="D20" i="4"/>
  <c r="O10" i="14"/>
</calcChain>
</file>

<file path=xl/sharedStrings.xml><?xml version="1.0" encoding="utf-8"?>
<sst xmlns="http://schemas.openxmlformats.org/spreadsheetml/2006/main" count="850" uniqueCount="196">
  <si>
    <t>E4_20Sep2016</t>
  </si>
  <si>
    <t>E5_20Sep2016</t>
  </si>
  <si>
    <t>E6_20Sep2016</t>
  </si>
  <si>
    <t>E7_20Sep2016</t>
  </si>
  <si>
    <t>E8_20Sep2016</t>
  </si>
  <si>
    <t>E9_20Sep2016</t>
  </si>
  <si>
    <t>E10_20Sep2016</t>
  </si>
  <si>
    <t>Azithromycin</t>
  </si>
  <si>
    <t>Clindamycin</t>
  </si>
  <si>
    <t>Sulfamethoxazole</t>
  </si>
  <si>
    <t>M1_20Sep2016</t>
  </si>
  <si>
    <t>M2_20Sep2016</t>
  </si>
  <si>
    <t>M3_20Sep2016</t>
  </si>
  <si>
    <t>M4_20Sep2016</t>
  </si>
  <si>
    <t>M5_20Sep2016</t>
  </si>
  <si>
    <t>M6_20Sep2016</t>
  </si>
  <si>
    <t>M7_20Sep2016</t>
  </si>
  <si>
    <t>Cephalexin</t>
  </si>
  <si>
    <t>Trimethoprim</t>
  </si>
  <si>
    <t>Levofloxacin</t>
  </si>
  <si>
    <t>W4_20Sep2016</t>
  </si>
  <si>
    <t>W5_20Sep2016</t>
  </si>
  <si>
    <t>W6_20Sep2016</t>
  </si>
  <si>
    <t>W7_20Sep2016</t>
  </si>
  <si>
    <t>W8_20Sep2016</t>
  </si>
  <si>
    <t>W9_20Sep2016</t>
  </si>
  <si>
    <t>W10_20Sep2016</t>
  </si>
  <si>
    <t>Ertapenem</t>
  </si>
  <si>
    <t>Amoxicillin</t>
  </si>
  <si>
    <t xml:space="preserve"> Doxycycline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</si>
  <si>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</si>
  <si>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</si>
  <si>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</si>
  <si>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</si>
  <si>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</si>
  <si>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</si>
  <si>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</si>
  <si>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</si>
  <si>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</si>
  <si>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</si>
  <si>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</si>
  <si>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</si>
  <si>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</si>
  <si>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</si>
  <si>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</si>
  <si>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</si>
  <si>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</si>
  <si>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</si>
  <si>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</si>
  <si>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</si>
  <si>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ND</t>
  </si>
  <si>
    <t>Adjusted Amoxicillin (ng/L)</t>
  </si>
  <si>
    <t>Amoxicillin Response</t>
  </si>
  <si>
    <t>Amoxicillin (ng/L)</t>
  </si>
  <si>
    <t>Conc. (ng/mL)</t>
  </si>
  <si>
    <t>W4_13Sep2016</t>
  </si>
  <si>
    <t>W5_13Sep2016</t>
  </si>
  <si>
    <t>W6_13Sep2016</t>
  </si>
  <si>
    <t>W7_13Sep2016</t>
  </si>
  <si>
    <t>W8_13Sep2016</t>
  </si>
  <si>
    <t>W9_13Sep2016</t>
  </si>
  <si>
    <t>W10_13Sep2016</t>
  </si>
  <si>
    <t>Cl-Phenylalanine</t>
  </si>
  <si>
    <t>Average</t>
  </si>
  <si>
    <t>Adjusted Ciprofloxacin (ng/L)</t>
  </si>
  <si>
    <t>&lt;LOQ</t>
  </si>
  <si>
    <t>Cephalexin Response</t>
  </si>
  <si>
    <t>Cephalexin (ng/L)</t>
  </si>
  <si>
    <t>M1_13Sep2016_re</t>
  </si>
  <si>
    <t>M2_13Sep2016_re</t>
  </si>
  <si>
    <t>M3_13Sep2016_re</t>
  </si>
  <si>
    <t>M4_13Sep2016_re</t>
  </si>
  <si>
    <t>M5_13Sep2016</t>
  </si>
  <si>
    <t>M6_13Sep2016</t>
  </si>
  <si>
    <t>M7_13Sep2016</t>
  </si>
  <si>
    <t>Cl-phenylalanine</t>
  </si>
  <si>
    <t>Uwharrie B</t>
  </si>
  <si>
    <t>Uwharrie A</t>
  </si>
  <si>
    <t>Mountains B</t>
  </si>
  <si>
    <t>Mountains A</t>
  </si>
  <si>
    <t>Mallard PCI 4</t>
  </si>
  <si>
    <t>Mallard ATE 4</t>
  </si>
  <si>
    <t>Mallard UPB 4</t>
  </si>
  <si>
    <t>Mallard UPA 4</t>
  </si>
  <si>
    <t>Mallard FCE 4</t>
  </si>
  <si>
    <t>Mallard DSB 4</t>
  </si>
  <si>
    <t>Mallard PCE4</t>
  </si>
  <si>
    <t>Mallard HOSP 4</t>
  </si>
  <si>
    <t>Mallard RES 4</t>
  </si>
  <si>
    <t>Mallard DSA 4</t>
  </si>
  <si>
    <t>Mallard INF 4</t>
  </si>
  <si>
    <t>Sugar DSA 4</t>
  </si>
  <si>
    <t>Sugar UV 4</t>
  </si>
  <si>
    <t>Sugar INF 4</t>
  </si>
  <si>
    <t>Sugar UPB 4</t>
  </si>
  <si>
    <t>Sugar FCE 4</t>
  </si>
  <si>
    <t>Sugar ATE 4</t>
  </si>
  <si>
    <t>Sugar RES 4</t>
  </si>
  <si>
    <t>Sugar DSB 4</t>
  </si>
  <si>
    <t>Sugar UPA 4</t>
  </si>
  <si>
    <t>Sugar HOSP 4</t>
  </si>
  <si>
    <t>Ciprofloxacin Response</t>
  </si>
  <si>
    <t>Doxycycline Response</t>
  </si>
  <si>
    <t>Doxycycline (ng/L)</t>
  </si>
  <si>
    <t>Azithromycin Response</t>
  </si>
  <si>
    <t>Azithromycin (ng/L)</t>
  </si>
  <si>
    <t>Adjusted Azithromycin (ng/L)</t>
  </si>
  <si>
    <t>Clindamycin Response</t>
  </si>
  <si>
    <t>Clindamycin (ng/L)</t>
  </si>
  <si>
    <t>Adjusted Clindamycin (ng/L)</t>
  </si>
  <si>
    <t>Sulfamethoxazole Response</t>
  </si>
  <si>
    <t>Sulfamethoxazole (ng/L)</t>
  </si>
  <si>
    <t>Trimethoprim Response</t>
  </si>
  <si>
    <t>Trimethoprim (ng/L)</t>
  </si>
  <si>
    <t>Levofloxacin Response</t>
  </si>
  <si>
    <t>Levofloxacin (ng/L)</t>
  </si>
  <si>
    <t>Adjusted Doxycycline (ng/L)</t>
  </si>
  <si>
    <t xml:space="preserve"> Ertapenem (ng/L)</t>
  </si>
  <si>
    <t xml:space="preserve"> Amoxicillin (ng/L)</t>
  </si>
  <si>
    <t xml:space="preserve"> Ciprofloxacin (ng/L)</t>
  </si>
  <si>
    <t xml:space="preserve"> Doxycycline (ng/L)</t>
  </si>
  <si>
    <t xml:space="preserve"> Azithromycin (ng/L)</t>
  </si>
  <si>
    <t xml:space="preserve"> Clindamycin (ng/L)</t>
  </si>
  <si>
    <t>Sample name</t>
  </si>
  <si>
    <t>ND= Not Detected</t>
  </si>
  <si>
    <t>Sugar PCE 4</t>
  </si>
  <si>
    <t>S1</t>
  </si>
  <si>
    <t>Ertapenem Response</t>
  </si>
  <si>
    <t>Ertapenem (ng/L)</t>
  </si>
  <si>
    <t>S2</t>
  </si>
  <si>
    <t>S3</t>
  </si>
  <si>
    <t>S4</t>
  </si>
  <si>
    <t>S5</t>
  </si>
  <si>
    <t>S6</t>
  </si>
  <si>
    <t>Ciprofloxacin (calibrated)</t>
  </si>
  <si>
    <t>Ciprofloxacin_13Sep2016</t>
  </si>
  <si>
    <t>factor</t>
  </si>
  <si>
    <t>Azithromycin (calibrated)</t>
  </si>
  <si>
    <t>Azithromycin _13Sep2016</t>
  </si>
  <si>
    <t>E4_13Sep2016</t>
  </si>
  <si>
    <t>E5_13Sep2016</t>
  </si>
  <si>
    <t>E6_13Sep2016</t>
  </si>
  <si>
    <t>E7_13Sep2016</t>
  </si>
  <si>
    <t>E8_13Sep2016</t>
  </si>
  <si>
    <t>E9_13Sep2016</t>
  </si>
  <si>
    <t>E10_13Sep2016</t>
  </si>
  <si>
    <t>Levofloxacin_13Sep2016</t>
  </si>
  <si>
    <t>Parent (m/z)</t>
  </si>
  <si>
    <t>Daughter (m/z)</t>
  </si>
  <si>
    <t>Dwell (s)</t>
  </si>
  <si>
    <t>Cone (V)</t>
  </si>
  <si>
    <t>Collision (V)</t>
  </si>
  <si>
    <t>Standard label</t>
  </si>
  <si>
    <t>factor for conc. adjustment</t>
  </si>
  <si>
    <t>Mol. Weight</t>
  </si>
  <si>
    <t>Vendor</t>
  </si>
  <si>
    <t>Part No.</t>
  </si>
  <si>
    <t>Storage</t>
  </si>
  <si>
    <t>Sigma</t>
  </si>
  <si>
    <t>31737-250MG</t>
  </si>
  <si>
    <t>room temp</t>
  </si>
  <si>
    <t>46984-250MG</t>
  </si>
  <si>
    <t>4C</t>
  </si>
  <si>
    <t>Ciprofloxacin HCl</t>
  </si>
  <si>
    <t>PHR1044</t>
  </si>
  <si>
    <t>USP</t>
  </si>
  <si>
    <t>40922-100MG</t>
  </si>
  <si>
    <t>room</t>
  </si>
  <si>
    <t>Amoxicillin trihydrate</t>
  </si>
  <si>
    <t>31586-250MG</t>
  </si>
  <si>
    <t>Clindamycin hydrochloride</t>
  </si>
  <si>
    <t>PHR1159-1G</t>
  </si>
  <si>
    <t>Freezer  -20C</t>
  </si>
  <si>
    <t>Doxycycline hyclate</t>
  </si>
  <si>
    <t>PHR1145-1G</t>
  </si>
  <si>
    <t>Ertapenem sodium</t>
  </si>
  <si>
    <t>SLM1238-10MG</t>
  </si>
  <si>
    <t>Freezer -80C</t>
  </si>
  <si>
    <t>PHR1088-1G</t>
  </si>
  <si>
    <t>Compound name</t>
  </si>
  <si>
    <t>Ciprofloxacin</t>
  </si>
  <si>
    <t>Doxycycline</t>
  </si>
  <si>
    <t>Sample</t>
  </si>
  <si>
    <t>Levofloxacin (calibrated)</t>
  </si>
  <si>
    <t xml:space="preserve"> Ertapenem </t>
  </si>
  <si>
    <t xml:space="preserve"> Amoxicillin </t>
  </si>
  <si>
    <t xml:space="preserve"> Ciprofloxacin </t>
  </si>
  <si>
    <t xml:space="preserve"> Doxycycline </t>
  </si>
  <si>
    <t xml:space="preserve"> Azithromycin </t>
  </si>
  <si>
    <t xml:space="preserve"> Clindamycin </t>
  </si>
  <si>
    <t xml:space="preserve">Sulfamethoxazole </t>
  </si>
  <si>
    <t xml:space="preserve">Cephalexin </t>
  </si>
  <si>
    <t xml:space="preserve">Trimethoprim </t>
  </si>
  <si>
    <t xml:space="preserve">Levofloxacin </t>
  </si>
  <si>
    <t>LOD estimate(ng/L)</t>
  </si>
  <si>
    <t>LOQ (ng/L)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</si>
</sst>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2" fontId="0" fillId="0" borderId="0" xfId="0" applyNumberFormat="1"/>
    <xf numFmtId="0" fontId="0" fillId="0" borderId="0" xfId="0" applyFill="1"/>
    <xf numFmtId="16" fontId="0" fillId="0" borderId="0" xfId="0" applyNumberFormat="1"/>
    <xf numFmtId="2" fontId="0" fillId="0" borderId="0" xfId="0" applyNumberFormat="1" applyFill="1" applyBorder="1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Ertapenem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18471379136097"/>
                  <c:y val="-0.105743399722094"/>
                </c:manualLayout>
              </c:layout>
              <c:numFmt formatCode="General" sourceLinked="0"/>
            </c:trendlineLbl>
          </c:trendline>
          <c:xVal>
            <c:numRef>
              <c:f>Ert!$A$2:$A$7</c:f>
              <c:numCache>
                <c:formatCode>0.00</c:formatCode>
                <c:ptCount val="6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</c:numCache>
            </c:numRef>
          </c:xVal>
          <c:yVal>
            <c:numRef>
              <c:f>Ert!$B$2:$B$7</c:f>
              <c:numCache>
                <c:formatCode>General</c:formatCode>
                <c:ptCount val="6"/>
                <c:pt idx="0">
                  <c:v>45.678</c:v>
                </c:pt>
                <c:pt idx="1">
                  <c:v>123.002</c:v>
                </c:pt>
                <c:pt idx="2">
                  <c:v>197.832</c:v>
                </c:pt>
                <c:pt idx="3">
                  <c:v>672.494</c:v>
                </c:pt>
                <c:pt idx="5">
                  <c:v>2797.141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8853984"/>
        <c:axId val="1669551856"/>
      </c:scatterChart>
      <c:valAx>
        <c:axId val="166885398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69551856"/>
        <c:crosses val="autoZero"/>
        <c:crossBetween val="midCat"/>
      </c:valAx>
      <c:valAx>
        <c:axId val="1669551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88539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Levofloxacin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53528118629842"/>
                  <c:y val="-0.0648074537306631"/>
                </c:manualLayout>
              </c:layout>
              <c:numFmt formatCode="General" sourceLinked="0"/>
            </c:trendlineLbl>
          </c:trendline>
          <c:xVal>
            <c:numRef>
              <c:f>Lev!$A$2:$A$8</c:f>
              <c:numCache>
                <c:formatCode>0.00</c:formatCode>
                <c:ptCount val="7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</c:numCache>
            </c:numRef>
          </c:xVal>
          <c:yVal>
            <c:numRef>
              <c:f>Lev!$B$2:$B$8</c:f>
              <c:numCache>
                <c:formatCode>General</c:formatCode>
                <c:ptCount val="7"/>
                <c:pt idx="0">
                  <c:v>40.90824</c:v>
                </c:pt>
                <c:pt idx="1">
                  <c:v>89.57088000000002</c:v>
                </c:pt>
                <c:pt idx="2">
                  <c:v>205.77456</c:v>
                </c:pt>
                <c:pt idx="3">
                  <c:v>777.21336</c:v>
                </c:pt>
                <c:pt idx="5">
                  <c:v>5120.17092</c:v>
                </c:pt>
                <c:pt idx="6">
                  <c:v>11542.36716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9031280"/>
        <c:axId val="1706655408"/>
      </c:scatterChart>
      <c:valAx>
        <c:axId val="124903128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06655408"/>
        <c:crosses val="autoZero"/>
        <c:crossBetween val="midCat"/>
      </c:valAx>
      <c:valAx>
        <c:axId val="1706655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903128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Amoxicillin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36431461213114"/>
                  <c:y val="-0.0122585606369023"/>
                </c:manualLayout>
              </c:layout>
              <c:numFmt formatCode="General" sourceLinked="0"/>
            </c:trendlineLbl>
          </c:trendline>
          <c:xVal>
            <c:numRef>
              <c:f>Amo!$A$2:$A$8</c:f>
              <c:numCache>
                <c:formatCode>General</c:formatCode>
                <c:ptCount val="7"/>
                <c:pt idx="0">
                  <c:v>0.24</c:v>
                </c:pt>
                <c:pt idx="1">
                  <c:v>0.49</c:v>
                </c:pt>
                <c:pt idx="2">
                  <c:v>0.98</c:v>
                </c:pt>
                <c:pt idx="3" formatCode="0.00">
                  <c:v>1.953125</c:v>
                </c:pt>
                <c:pt idx="4" formatCode="0.00">
                  <c:v>3.90625</c:v>
                </c:pt>
                <c:pt idx="5" formatCode="0.00">
                  <c:v>7.8125</c:v>
                </c:pt>
                <c:pt idx="6" formatCode="0.00">
                  <c:v>15.625</c:v>
                </c:pt>
              </c:numCache>
            </c:numRef>
          </c:xVal>
          <c:yVal>
            <c:numRef>
              <c:f>Amo!$B$2:$B$8</c:f>
              <c:numCache>
                <c:formatCode>General</c:formatCode>
                <c:ptCount val="7"/>
                <c:pt idx="0">
                  <c:v>12.933</c:v>
                </c:pt>
                <c:pt idx="2">
                  <c:v>51.417</c:v>
                </c:pt>
                <c:pt idx="3">
                  <c:v>179.9</c:v>
                </c:pt>
                <c:pt idx="4">
                  <c:v>270.431</c:v>
                </c:pt>
                <c:pt idx="5">
                  <c:v>619.237</c:v>
                </c:pt>
                <c:pt idx="6">
                  <c:v>1366.835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8975616"/>
        <c:axId val="1688723008"/>
      </c:scatterChart>
      <c:valAx>
        <c:axId val="124897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88723008"/>
        <c:crosses val="autoZero"/>
        <c:crossBetween val="midCat"/>
      </c:valAx>
      <c:valAx>
        <c:axId val="1688723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89756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Ciprofloxacin</c:v>
          </c:tx>
          <c:spPr>
            <a:ln w="28575">
              <a:noFill/>
            </a:ln>
          </c:spPr>
          <c:trendline>
            <c:trendlineType val="poly"/>
            <c:order val="2"/>
            <c:dispRSqr val="1"/>
            <c:dispEq val="1"/>
            <c:trendlineLbl>
              <c:layout>
                <c:manualLayout>
                  <c:x val="0.557085020242915"/>
                  <c:y val="-0.186862826357232"/>
                </c:manualLayout>
              </c:layout>
              <c:numFmt formatCode="General" sourceLinked="0"/>
            </c:trendlineLbl>
          </c:trendline>
          <c:xVal>
            <c:numRef>
              <c:f>Cip!$A$3:$A$8</c:f>
              <c:numCache>
                <c:formatCode>0.00</c:formatCode>
                <c:ptCount val="6"/>
                <c:pt idx="0">
                  <c:v>31.25</c:v>
                </c:pt>
                <c:pt idx="1">
                  <c:v>62.5</c:v>
                </c:pt>
                <c:pt idx="2">
                  <c:v>125.0</c:v>
                </c:pt>
                <c:pt idx="3">
                  <c:v>250.0</c:v>
                </c:pt>
                <c:pt idx="4">
                  <c:v>500.0</c:v>
                </c:pt>
                <c:pt idx="5">
                  <c:v>1000.0</c:v>
                </c:pt>
              </c:numCache>
            </c:numRef>
          </c:xVal>
          <c:yVal>
            <c:numRef>
              <c:f>Cip!$B$3:$B$8</c:f>
              <c:numCache>
                <c:formatCode>General</c:formatCode>
                <c:ptCount val="6"/>
                <c:pt idx="0">
                  <c:v>147.4337837837838</c:v>
                </c:pt>
                <c:pt idx="1">
                  <c:v>571.9824324324324</c:v>
                </c:pt>
                <c:pt idx="2">
                  <c:v>1966.014864864865</c:v>
                </c:pt>
                <c:pt idx="3">
                  <c:v>5760.967567567568</c:v>
                </c:pt>
                <c:pt idx="4">
                  <c:v>13845.26621621622</c:v>
                </c:pt>
                <c:pt idx="5">
                  <c:v>36529.11216216216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7931872"/>
        <c:axId val="1687103376"/>
      </c:scatterChart>
      <c:valAx>
        <c:axId val="1707931872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87103376"/>
        <c:crosses val="autoZero"/>
        <c:crossBetween val="midCat"/>
      </c:valAx>
      <c:valAx>
        <c:axId val="16871033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0793187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Doxycycline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65434252315989"/>
                  <c:y val="-0.128702301635373"/>
                </c:manualLayout>
              </c:layout>
              <c:numFmt formatCode="General" sourceLinked="0"/>
            </c:trendlineLbl>
          </c:trendline>
          <c:xVal>
            <c:numRef>
              <c:f>Dox!$A$5:$A$12</c:f>
              <c:numCache>
                <c:formatCode>0.00</c:formatCode>
                <c:ptCount val="8"/>
                <c:pt idx="0" formatCode="General">
                  <c:v>0.98</c:v>
                </c:pt>
                <c:pt idx="1">
                  <c:v>1.953125</c:v>
                </c:pt>
                <c:pt idx="2">
                  <c:v>3.90625</c:v>
                </c:pt>
                <c:pt idx="3">
                  <c:v>7.8125</c:v>
                </c:pt>
                <c:pt idx="4">
                  <c:v>15.625</c:v>
                </c:pt>
                <c:pt idx="5">
                  <c:v>31.25</c:v>
                </c:pt>
                <c:pt idx="6">
                  <c:v>62.5</c:v>
                </c:pt>
                <c:pt idx="7">
                  <c:v>125.0</c:v>
                </c:pt>
              </c:numCache>
            </c:numRef>
          </c:xVal>
          <c:yVal>
            <c:numRef>
              <c:f>Dox!$B$5:$B$12</c:f>
              <c:numCache>
                <c:formatCode>General</c:formatCode>
                <c:ptCount val="8"/>
                <c:pt idx="0">
                  <c:v>70.743</c:v>
                </c:pt>
                <c:pt idx="1">
                  <c:v>243.253</c:v>
                </c:pt>
                <c:pt idx="2">
                  <c:v>462.822</c:v>
                </c:pt>
                <c:pt idx="3">
                  <c:v>1571.536</c:v>
                </c:pt>
                <c:pt idx="4">
                  <c:v>2574.513</c:v>
                </c:pt>
                <c:pt idx="5">
                  <c:v>6601.749</c:v>
                </c:pt>
                <c:pt idx="7">
                  <c:v>27587.174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0824720"/>
        <c:axId val="1719468528"/>
      </c:scatterChart>
      <c:valAx>
        <c:axId val="1710824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19468528"/>
        <c:crosses val="autoZero"/>
        <c:crossBetween val="midCat"/>
      </c:valAx>
      <c:valAx>
        <c:axId val="1719468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08247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Azithromycin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16230390277837"/>
                  <c:y val="-0.0497341789703229"/>
                </c:manualLayout>
              </c:layout>
              <c:numFmt formatCode="General" sourceLinked="0"/>
            </c:trendlineLbl>
          </c:trendline>
          <c:xVal>
            <c:numRef>
              <c:f>Azi!$A$2:$A$7</c:f>
              <c:numCache>
                <c:formatCode>0.00</c:formatCode>
                <c:ptCount val="6"/>
                <c:pt idx="0">
                  <c:v>15.625</c:v>
                </c:pt>
                <c:pt idx="1">
                  <c:v>31.25</c:v>
                </c:pt>
                <c:pt idx="2">
                  <c:v>62.5</c:v>
                </c:pt>
                <c:pt idx="3">
                  <c:v>125.0</c:v>
                </c:pt>
                <c:pt idx="4">
                  <c:v>250.0</c:v>
                </c:pt>
                <c:pt idx="5">
                  <c:v>500.0</c:v>
                </c:pt>
              </c:numCache>
            </c:numRef>
          </c:xVal>
          <c:yVal>
            <c:numRef>
              <c:f>Azi!$B$2:$B$7</c:f>
              <c:numCache>
                <c:formatCode>General</c:formatCode>
                <c:ptCount val="6"/>
                <c:pt idx="0">
                  <c:v>23.9018</c:v>
                </c:pt>
                <c:pt idx="2">
                  <c:v>97.60239999999999</c:v>
                </c:pt>
                <c:pt idx="3">
                  <c:v>303.56272</c:v>
                </c:pt>
                <c:pt idx="4">
                  <c:v>752.1231199999999</c:v>
                </c:pt>
                <c:pt idx="5">
                  <c:v>1590.03752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7101600"/>
        <c:axId val="1691975680"/>
      </c:scatterChart>
      <c:valAx>
        <c:axId val="126710160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91975680"/>
        <c:crosses val="autoZero"/>
        <c:crossBetween val="midCat"/>
      </c:valAx>
      <c:valAx>
        <c:axId val="1691975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671016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Clindamycin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30742591958614"/>
                  <c:y val="-0.149114705256438"/>
                </c:manualLayout>
              </c:layout>
              <c:numFmt formatCode="General" sourceLinked="0"/>
            </c:trendlineLbl>
          </c:trendline>
          <c:xVal>
            <c:numRef>
              <c:f>Cli!$A$2:$A$8</c:f>
              <c:numCache>
                <c:formatCode>0.00</c:formatCode>
                <c:ptCount val="7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</c:numCache>
            </c:numRef>
          </c:xVal>
          <c:yVal>
            <c:numRef>
              <c:f>Cli!$B$2:$B$8</c:f>
              <c:numCache>
                <c:formatCode>General</c:formatCode>
                <c:ptCount val="7"/>
                <c:pt idx="0">
                  <c:v>1457.665</c:v>
                </c:pt>
                <c:pt idx="1">
                  <c:v>2395.873</c:v>
                </c:pt>
                <c:pt idx="2">
                  <c:v>5401.275</c:v>
                </c:pt>
                <c:pt idx="3">
                  <c:v>11605.417</c:v>
                </c:pt>
                <c:pt idx="5">
                  <c:v>49824.973</c:v>
                </c:pt>
                <c:pt idx="6">
                  <c:v>109570.266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4680448"/>
        <c:axId val="1248619184"/>
      </c:scatterChart>
      <c:valAx>
        <c:axId val="171468044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248619184"/>
        <c:crosses val="autoZero"/>
        <c:crossBetween val="midCat"/>
      </c:valAx>
      <c:valAx>
        <c:axId val="12486191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468044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Sulfamethoxazole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2908558344043"/>
                  <c:y val="-0.101955576448466"/>
                </c:manualLayout>
              </c:layout>
              <c:numFmt formatCode="General" sourceLinked="0"/>
            </c:trendlineLbl>
          </c:trendline>
          <c:xVal>
            <c:numRef>
              <c:f>Sul!$A$2:$A$9</c:f>
              <c:numCache>
                <c:formatCode>0.00</c:formatCode>
                <c:ptCount val="8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  <c:pt idx="7">
                  <c:v>250.0</c:v>
                </c:pt>
              </c:numCache>
            </c:numRef>
          </c:xVal>
          <c:yVal>
            <c:numRef>
              <c:f>Sul!$B$2:$B$9</c:f>
              <c:numCache>
                <c:formatCode>General</c:formatCode>
                <c:ptCount val="8"/>
                <c:pt idx="0">
                  <c:v>812.6369999999999</c:v>
                </c:pt>
                <c:pt idx="1">
                  <c:v>1459.15</c:v>
                </c:pt>
                <c:pt idx="2">
                  <c:v>3039.079</c:v>
                </c:pt>
                <c:pt idx="3">
                  <c:v>6146.587</c:v>
                </c:pt>
                <c:pt idx="4">
                  <c:v>12220.132</c:v>
                </c:pt>
                <c:pt idx="5">
                  <c:v>24109.887</c:v>
                </c:pt>
                <c:pt idx="6">
                  <c:v>46785.199</c:v>
                </c:pt>
                <c:pt idx="7">
                  <c:v>94385.578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8815696"/>
        <c:axId val="1674854384"/>
      </c:scatterChart>
      <c:valAx>
        <c:axId val="1248815696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74854384"/>
        <c:crosses val="autoZero"/>
        <c:crossBetween val="midCat"/>
      </c:valAx>
      <c:valAx>
        <c:axId val="1674854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881569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Cephalexin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499238464757123"/>
                  <c:y val="-0.119718934139855"/>
                </c:manualLayout>
              </c:layout>
              <c:numFmt formatCode="General" sourceLinked="0"/>
            </c:trendlineLbl>
          </c:trendline>
          <c:xVal>
            <c:numRef>
              <c:f>Cep!$A$4:$A$9</c:f>
              <c:numCache>
                <c:formatCode>0.00</c:formatCode>
                <c:ptCount val="6"/>
                <c:pt idx="0">
                  <c:v>7.8125</c:v>
                </c:pt>
                <c:pt idx="1">
                  <c:v>15.625</c:v>
                </c:pt>
                <c:pt idx="2">
                  <c:v>31.25</c:v>
                </c:pt>
                <c:pt idx="3">
                  <c:v>62.5</c:v>
                </c:pt>
                <c:pt idx="4">
                  <c:v>125.0</c:v>
                </c:pt>
                <c:pt idx="5">
                  <c:v>250.0</c:v>
                </c:pt>
              </c:numCache>
            </c:numRef>
          </c:xVal>
          <c:yVal>
            <c:numRef>
              <c:f>Cep!$B$4:$B$9</c:f>
              <c:numCache>
                <c:formatCode>General</c:formatCode>
                <c:ptCount val="6"/>
                <c:pt idx="0">
                  <c:v>26.198</c:v>
                </c:pt>
                <c:pt idx="1">
                  <c:v>112.895</c:v>
                </c:pt>
                <c:pt idx="2">
                  <c:v>148.751</c:v>
                </c:pt>
                <c:pt idx="3">
                  <c:v>309.166</c:v>
                </c:pt>
                <c:pt idx="4">
                  <c:v>687.357</c:v>
                </c:pt>
                <c:pt idx="5">
                  <c:v>1345.229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959184"/>
        <c:axId val="1668540960"/>
      </c:scatterChart>
      <c:valAx>
        <c:axId val="166395918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668540960"/>
        <c:crosses val="autoZero"/>
        <c:crossBetween val="midCat"/>
      </c:valAx>
      <c:valAx>
        <c:axId val="1668540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39591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Trimethoprim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543335719398712"/>
                  <c:y val="-0.15949577403742"/>
                </c:manualLayout>
              </c:layout>
              <c:numFmt formatCode="General" sourceLinked="0"/>
            </c:trendlineLbl>
          </c:trendline>
          <c:xVal>
            <c:numRef>
              <c:f>Tri!$A$2:$A$9</c:f>
              <c:numCache>
                <c:formatCode>0.00</c:formatCode>
                <c:ptCount val="8"/>
                <c:pt idx="0">
                  <c:v>1.953125</c:v>
                </c:pt>
                <c:pt idx="1">
                  <c:v>3.90625</c:v>
                </c:pt>
                <c:pt idx="2">
                  <c:v>7.8125</c:v>
                </c:pt>
                <c:pt idx="3">
                  <c:v>15.625</c:v>
                </c:pt>
                <c:pt idx="4">
                  <c:v>31.25</c:v>
                </c:pt>
                <c:pt idx="5">
                  <c:v>62.5</c:v>
                </c:pt>
                <c:pt idx="6">
                  <c:v>125.0</c:v>
                </c:pt>
                <c:pt idx="7">
                  <c:v>250.0</c:v>
                </c:pt>
              </c:numCache>
            </c:numRef>
          </c:xVal>
          <c:yVal>
            <c:numRef>
              <c:f>Tri!$B$2:$B$9</c:f>
              <c:numCache>
                <c:formatCode>General</c:formatCode>
                <c:ptCount val="8"/>
                <c:pt idx="0">
                  <c:v>150.821</c:v>
                </c:pt>
                <c:pt idx="1">
                  <c:v>329.457</c:v>
                </c:pt>
                <c:pt idx="2">
                  <c:v>734.273</c:v>
                </c:pt>
                <c:pt idx="3">
                  <c:v>1392.336</c:v>
                </c:pt>
                <c:pt idx="4">
                  <c:v>2699.872</c:v>
                </c:pt>
                <c:pt idx="5">
                  <c:v>5711.693</c:v>
                </c:pt>
                <c:pt idx="6">
                  <c:v>11445.883</c:v>
                </c:pt>
                <c:pt idx="7">
                  <c:v>20986.211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9039520"/>
        <c:axId val="1249241840"/>
      </c:scatterChart>
      <c:valAx>
        <c:axId val="1669039520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249241840"/>
        <c:crosses val="autoZero"/>
        <c:crossBetween val="midCat"/>
      </c:valAx>
      <c:valAx>
        <c:axId val="1249241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90395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1</xdr:row>
      <xdr:rowOff>38100</xdr:rowOff>
    </xdr:from>
    <xdr:to>
      <xdr:col>9</xdr:col>
      <xdr:colOff>393700</xdr:colOff>
      <xdr:row>12</xdr:row>
      <xdr:rowOff>63500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1</xdr:row>
      <xdr:rowOff>0</xdr:rowOff>
    </xdr:from>
    <xdr:to>
      <xdr:col>11</xdr:col>
      <xdr:colOff>132522</xdr:colOff>
      <xdr:row>13</xdr:row>
      <xdr:rowOff>16565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704712</xdr:colOff>
      <xdr:row>0</xdr:row>
      <xdr:rowOff>14356</xdr:rowOff>
    </xdr:from>
    <xdr:to>
      <xdr:col>9</xdr:col>
      <xdr:colOff>600904</xdr:colOff>
      <xdr:row>14</xdr:row>
      <xdr:rowOff>177524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25399</xdr:colOff>
      <xdr:row>0</xdr:row>
      <xdr:rowOff>152400</xdr:rowOff>
    </xdr:from>
    <xdr:to>
      <xdr:col>8</xdr:col>
      <xdr:colOff>904874</xdr:colOff>
      <xdr:row>14</xdr:row>
      <xdr:rowOff>22225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1635125</xdr:colOff>
      <xdr:row>0</xdr:row>
      <xdr:rowOff>0</xdr:rowOff>
    </xdr:from>
    <xdr:to>
      <xdr:col>9</xdr:col>
      <xdr:colOff>419100</xdr:colOff>
      <xdr:row>10</xdr:row>
      <xdr:rowOff>139700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136525</xdr:colOff>
      <xdr:row>1</xdr:row>
      <xdr:rowOff>31750</xdr:rowOff>
    </xdr:from>
    <xdr:to>
      <xdr:col>12</xdr:col>
      <xdr:colOff>6350</xdr:colOff>
      <xdr:row>12</xdr:row>
      <xdr:rowOff>82550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542925</xdr:colOff>
      <xdr:row>0</xdr:row>
      <xdr:rowOff>146050</xdr:rowOff>
    </xdr:from>
    <xdr:to>
      <xdr:col>9</xdr:col>
      <xdr:colOff>586153</xdr:colOff>
      <xdr:row>10</xdr:row>
      <xdr:rowOff>175846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141205</xdr:colOff>
      <xdr:row>0</xdr:row>
      <xdr:rowOff>96254</xdr:rowOff>
    </xdr:from>
    <xdr:to>
      <xdr:col>10</xdr:col>
      <xdr:colOff>30079</xdr:colOff>
      <xdr:row>11</xdr:row>
      <xdr:rowOff>10027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479425</xdr:colOff>
      <xdr:row>0</xdr:row>
      <xdr:rowOff>114300</xdr:rowOff>
    </xdr:from>
    <xdr:to>
      <xdr:col>9</xdr:col>
      <xdr:colOff>107950</xdr:colOff>
      <xdr:row>11</xdr:row>
      <xdr:rowOff>6350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606425</xdr:colOff>
      <xdr:row>0</xdr:row>
      <xdr:rowOff>82550</xdr:rowOff>
    </xdr:from>
    <xdr:to>
      <xdr:col>9</xdr:col>
      <xdr:colOff>304800</xdr:colOff>
      <xdr:row>11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workbookViewId="0">
      <pane xSplit="2" ySplit="1" topLeftCell="C18" activePane="bottomRight" state="frozen"/>
      <selection pane="topRight" activeCell="C1" sqref="C1"/>
      <selection pane="bottomLeft" activeCell="A2" sqref="A2"/>
      <selection pane="bottomRight" activeCell="B32" sqref="B32:L34"/>
    </sheetView>
  </sheetViews>
  <sheetFormatPr baseColWidth="10" defaultColWidth="8.83203125" defaultRowHeight="15" x14ac:dyDescent="0.2"/>
  <cols>
    <col min="1" max="1" width="17.33203125" bestFit="1" customWidth="1"/>
    <col min="2" max="2" width="8" customWidth="1"/>
    <col min="3" max="3" width="17" bestFit="1" customWidth="1"/>
    <col min="4" max="4" width="17.5" bestFit="1" customWidth="1"/>
    <col min="5" max="5" width="19.1640625" bestFit="1" customWidth="1"/>
    <col min="6" max="6" width="18" bestFit="1" customWidth="1"/>
    <col min="7" max="7" width="19.1640625" bestFit="1" customWidth="1"/>
    <col min="8" max="8" width="18.33203125" bestFit="1" customWidth="1"/>
    <col min="9" max="9" width="23.1640625" bestFit="1" customWidth="1"/>
    <col min="10" max="10" width="16.83203125" bestFit="1" customWidth="1"/>
    <col min="11" max="11" width="19.33203125" bestFit="1" customWidth="1"/>
    <col min="12" max="12" width="18.1640625" bestFit="1" customWidth="1"/>
  </cols>
  <sheetData>
    <row r="1" spans="1:12" x14ac:dyDescent="0.2">
      <c r="A1" t="s">
        <v>123</v>
      </c>
      <c r="B1" t="s">
        <v>182</v>
      </c>
      <c r="C1" t="s">
        <v>117</v>
      </c>
      <c r="D1" t="s">
        <v>118</v>
      </c>
      <c r="E1" t="s">
        <v>119</v>
      </c>
      <c r="F1" s="2" t="s">
        <v>120</v>
      </c>
      <c r="G1" t="s">
        <v>121</v>
      </c>
      <c r="H1" t="s">
        <v>122</v>
      </c>
      <c r="I1" t="s">
        <v>111</v>
      </c>
      <c r="J1" t="s">
        <v>67</v>
      </c>
      <c r="K1" t="s">
        <v>113</v>
      </c>
      <c r="L1" t="s">
        <v>115</v>
      </c>
    </row>
    <row r="2" spans="1:12" x14ac:dyDescent="0.2">
      <c r="A2" t="s">
        <v>83</v>
      </c>
      <c r="B2" t="s">
        <v>30</v>
      </c>
      <c r="C2" t="s">
        <v>50</v>
      </c>
      <c r="D2">
        <v>1.1978533614162921</v>
      </c>
      <c r="E2" t="s">
        <v>50</v>
      </c>
      <c r="F2">
        <v>1.7463683266842975</v>
      </c>
      <c r="G2" t="s">
        <v>50</v>
      </c>
      <c r="H2" t="s">
        <v>50</v>
      </c>
      <c r="I2" t="s">
        <v>65</v>
      </c>
      <c r="J2" t="s">
        <v>50</v>
      </c>
      <c r="K2" t="s">
        <v>50</v>
      </c>
      <c r="L2" t="s">
        <v>65</v>
      </c>
    </row>
    <row r="3" spans="1:12" x14ac:dyDescent="0.2">
      <c r="A3" t="s">
        <v>80</v>
      </c>
      <c r="B3" t="s">
        <v>31</v>
      </c>
      <c r="C3" t="s">
        <v>50</v>
      </c>
      <c r="D3" t="s">
        <v>50</v>
      </c>
      <c r="E3">
        <v>71.522588366334702</v>
      </c>
      <c r="F3">
        <v>11.195397418082386</v>
      </c>
      <c r="G3">
        <v>70.641818017529587</v>
      </c>
      <c r="H3">
        <v>3.4450508936927888</v>
      </c>
      <c r="I3">
        <v>51.551546145263266</v>
      </c>
      <c r="J3" t="s">
        <v>50</v>
      </c>
      <c r="K3">
        <v>142.47752756053896</v>
      </c>
      <c r="L3">
        <v>33.473523054755049</v>
      </c>
    </row>
    <row r="4" spans="1:12" x14ac:dyDescent="0.2">
      <c r="A4" t="s">
        <v>84</v>
      </c>
      <c r="B4" t="s">
        <v>32</v>
      </c>
      <c r="C4" t="s">
        <v>50</v>
      </c>
      <c r="D4">
        <v>2.100450503785507</v>
      </c>
      <c r="E4">
        <v>35.431671105745892</v>
      </c>
      <c r="F4">
        <v>12.061485947375498</v>
      </c>
      <c r="G4">
        <v>228.47555796512151</v>
      </c>
      <c r="H4">
        <v>24.762161983244688</v>
      </c>
      <c r="I4">
        <v>88.015121406939059</v>
      </c>
      <c r="J4" t="s">
        <v>50</v>
      </c>
      <c r="K4">
        <v>89.744323000094226</v>
      </c>
      <c r="L4">
        <v>30.291511273097136</v>
      </c>
    </row>
    <row r="5" spans="1:12" x14ac:dyDescent="0.2">
      <c r="A5" t="s">
        <v>85</v>
      </c>
      <c r="B5" t="s">
        <v>33</v>
      </c>
      <c r="C5" t="s">
        <v>50</v>
      </c>
      <c r="D5">
        <v>2.1174572778505154</v>
      </c>
      <c r="E5">
        <v>41.329652314460098</v>
      </c>
      <c r="F5">
        <v>3.6376638576359315</v>
      </c>
      <c r="G5">
        <v>53.728893708020841</v>
      </c>
      <c r="H5">
        <v>19.599486463350605</v>
      </c>
      <c r="I5">
        <v>69.80903246373731</v>
      </c>
      <c r="J5">
        <v>9.6761055081458505</v>
      </c>
      <c r="K5">
        <v>23.989152454536889</v>
      </c>
      <c r="L5">
        <v>6.7183526868960843</v>
      </c>
    </row>
    <row r="6" spans="1:12" x14ac:dyDescent="0.2">
      <c r="A6" t="s">
        <v>86</v>
      </c>
      <c r="B6" t="s">
        <v>34</v>
      </c>
      <c r="C6" t="s">
        <v>50</v>
      </c>
      <c r="D6" t="s">
        <v>50</v>
      </c>
      <c r="E6">
        <v>64.330582674749451</v>
      </c>
      <c r="F6">
        <v>11.670561163655924</v>
      </c>
      <c r="G6">
        <v>78.959504231800253</v>
      </c>
      <c r="H6">
        <v>3.8355724998287952</v>
      </c>
      <c r="I6">
        <v>63.417929440518563</v>
      </c>
      <c r="J6" t="s">
        <v>50</v>
      </c>
      <c r="K6">
        <v>134.78215396212192</v>
      </c>
      <c r="L6">
        <v>36.758391252754706</v>
      </c>
    </row>
    <row r="7" spans="1:12" x14ac:dyDescent="0.2">
      <c r="A7" t="s">
        <v>87</v>
      </c>
      <c r="B7" t="s">
        <v>35</v>
      </c>
      <c r="C7" t="s">
        <v>50</v>
      </c>
      <c r="D7" t="s">
        <v>50</v>
      </c>
      <c r="E7">
        <v>91.958207915462623</v>
      </c>
      <c r="F7">
        <v>10.443392801111658</v>
      </c>
      <c r="G7">
        <v>80.628249149122013</v>
      </c>
      <c r="H7">
        <v>4.2119904695596597</v>
      </c>
      <c r="I7">
        <v>58.54849901705542</v>
      </c>
      <c r="J7">
        <v>45.993664339281096</v>
      </c>
      <c r="K7">
        <v>125.90444502025819</v>
      </c>
      <c r="L7">
        <v>53.987858111544334</v>
      </c>
    </row>
    <row r="8" spans="1:12" x14ac:dyDescent="0.2">
      <c r="A8" t="s">
        <v>88</v>
      </c>
      <c r="B8" t="s">
        <v>36</v>
      </c>
      <c r="C8" t="s">
        <v>50</v>
      </c>
      <c r="D8" t="s">
        <v>50</v>
      </c>
      <c r="E8" t="s">
        <v>50</v>
      </c>
      <c r="F8">
        <v>3.5782391411537944</v>
      </c>
      <c r="G8">
        <v>60.425905846209439</v>
      </c>
      <c r="H8" t="s">
        <v>65</v>
      </c>
      <c r="I8">
        <v>107.48706498060677</v>
      </c>
      <c r="J8">
        <v>78.522941372049203</v>
      </c>
      <c r="K8">
        <v>178.87432865353813</v>
      </c>
      <c r="L8">
        <v>26.00237328360739</v>
      </c>
    </row>
    <row r="9" spans="1:12" x14ac:dyDescent="0.2">
      <c r="A9" t="s">
        <v>89</v>
      </c>
      <c r="B9" t="s">
        <v>37</v>
      </c>
      <c r="C9" t="s">
        <v>50</v>
      </c>
      <c r="D9" t="s">
        <v>50</v>
      </c>
      <c r="E9">
        <v>88.898366174854502</v>
      </c>
      <c r="F9">
        <v>8.2629916177327534</v>
      </c>
      <c r="G9">
        <v>210.85129965964882</v>
      </c>
      <c r="H9">
        <v>22.674597267559978</v>
      </c>
      <c r="I9">
        <v>70.630125923170922</v>
      </c>
      <c r="J9">
        <v>5.9369574051498022</v>
      </c>
      <c r="K9">
        <v>38.783213982851223</v>
      </c>
      <c r="L9">
        <v>33.30443719274453</v>
      </c>
    </row>
    <row r="10" spans="1:12" x14ac:dyDescent="0.2">
      <c r="A10" t="s">
        <v>90</v>
      </c>
      <c r="B10" t="s">
        <v>38</v>
      </c>
      <c r="C10" t="s">
        <v>50</v>
      </c>
      <c r="D10" t="s">
        <v>50</v>
      </c>
      <c r="E10">
        <v>37.698228584097606</v>
      </c>
      <c r="F10">
        <v>6.8061579183289247</v>
      </c>
      <c r="G10" t="s">
        <v>50</v>
      </c>
      <c r="H10">
        <v>3.8088544182436594</v>
      </c>
      <c r="I10">
        <v>61.27047447000691</v>
      </c>
      <c r="J10" t="s">
        <v>50</v>
      </c>
      <c r="K10">
        <v>116.48790398567796</v>
      </c>
      <c r="L10">
        <v>36.151190879810137</v>
      </c>
    </row>
    <row r="11" spans="1:12" x14ac:dyDescent="0.2">
      <c r="A11" t="s">
        <v>91</v>
      </c>
      <c r="B11" t="s">
        <v>39</v>
      </c>
      <c r="C11" t="s">
        <v>50</v>
      </c>
      <c r="D11">
        <v>1.4051834690043832</v>
      </c>
      <c r="E11">
        <v>81.573591316707336</v>
      </c>
      <c r="F11">
        <v>8.1635942444753233</v>
      </c>
      <c r="G11">
        <v>68.328981054787491</v>
      </c>
      <c r="H11">
        <v>17.682255358732622</v>
      </c>
      <c r="I11">
        <v>80.778120184899848</v>
      </c>
      <c r="J11" t="s">
        <v>50</v>
      </c>
      <c r="K11">
        <v>8.6861043060397609</v>
      </c>
      <c r="L11">
        <v>39.162262671639262</v>
      </c>
    </row>
    <row r="12" spans="1:12" x14ac:dyDescent="0.2">
      <c r="A12" t="s">
        <v>125</v>
      </c>
      <c r="B12" t="s">
        <v>40</v>
      </c>
      <c r="C12" t="s">
        <v>50</v>
      </c>
      <c r="D12" t="s">
        <v>50</v>
      </c>
      <c r="E12">
        <v>76.611776189633119</v>
      </c>
      <c r="F12">
        <v>9.1755576224841988</v>
      </c>
      <c r="G12">
        <v>65.531715912171322</v>
      </c>
      <c r="H12" t="s">
        <v>65</v>
      </c>
      <c r="I12">
        <v>52.512855321183778</v>
      </c>
      <c r="J12" t="s">
        <v>50</v>
      </c>
      <c r="K12">
        <v>125.72445350042402</v>
      </c>
      <c r="L12">
        <v>47.854191388370914</v>
      </c>
    </row>
    <row r="13" spans="1:12" x14ac:dyDescent="0.2">
      <c r="A13" t="s">
        <v>92</v>
      </c>
      <c r="B13" t="s">
        <v>41</v>
      </c>
      <c r="C13" t="s">
        <v>50</v>
      </c>
      <c r="D13" t="s">
        <v>50</v>
      </c>
      <c r="E13">
        <v>74.952582938373894</v>
      </c>
      <c r="F13">
        <v>8.4264349365726829</v>
      </c>
      <c r="G13">
        <v>79.09570494864613</v>
      </c>
      <c r="H13">
        <v>21.688230545346634</v>
      </c>
      <c r="I13">
        <v>141.4990755007704</v>
      </c>
      <c r="J13" t="s">
        <v>50</v>
      </c>
      <c r="K13">
        <v>11.780705267125224</v>
      </c>
      <c r="L13">
        <v>51.157208848957453</v>
      </c>
    </row>
    <row r="14" spans="1:12" x14ac:dyDescent="0.2">
      <c r="A14" t="s">
        <v>93</v>
      </c>
      <c r="B14" t="s">
        <v>42</v>
      </c>
      <c r="C14" t="s">
        <v>50</v>
      </c>
      <c r="D14" t="s">
        <v>50</v>
      </c>
      <c r="E14">
        <v>72.496982835082733</v>
      </c>
      <c r="F14">
        <v>13.162485006051369</v>
      </c>
      <c r="G14">
        <v>77.001189723201094</v>
      </c>
      <c r="H14">
        <v>3.9510224050950766</v>
      </c>
      <c r="I14">
        <v>52.528202539716276</v>
      </c>
      <c r="J14" t="s">
        <v>50</v>
      </c>
      <c r="K14">
        <v>119.88860359935929</v>
      </c>
      <c r="L14">
        <v>53.854890659433799</v>
      </c>
    </row>
    <row r="15" spans="1:12" x14ac:dyDescent="0.2">
      <c r="A15" t="s">
        <v>94</v>
      </c>
      <c r="B15" t="s">
        <v>43</v>
      </c>
      <c r="C15" t="s">
        <v>50</v>
      </c>
      <c r="D15">
        <v>1.750647805544487</v>
      </c>
      <c r="E15" t="s">
        <v>50</v>
      </c>
      <c r="F15">
        <v>2.7807475906584784</v>
      </c>
      <c r="G15">
        <v>37.392533357428988</v>
      </c>
      <c r="H15" t="s">
        <v>65</v>
      </c>
      <c r="I15" t="s">
        <v>65</v>
      </c>
      <c r="J15" t="s">
        <v>50</v>
      </c>
      <c r="K15">
        <v>9.0437788561198538</v>
      </c>
      <c r="L15">
        <v>6.6511908798101365</v>
      </c>
    </row>
    <row r="16" spans="1:12" x14ac:dyDescent="0.2">
      <c r="A16" t="s">
        <v>95</v>
      </c>
      <c r="B16" t="s">
        <v>44</v>
      </c>
      <c r="C16" t="s">
        <v>50</v>
      </c>
      <c r="D16">
        <v>1.4849875334433884</v>
      </c>
      <c r="E16">
        <v>82.458625852338372</v>
      </c>
      <c r="F16">
        <v>12.935604105966199</v>
      </c>
      <c r="G16">
        <v>114.9176380229511</v>
      </c>
      <c r="H16">
        <v>23.88297436482754</v>
      </c>
      <c r="I16">
        <v>103.98617767387492</v>
      </c>
      <c r="J16">
        <v>6.8088034282758869</v>
      </c>
      <c r="K16">
        <v>40.435491849618394</v>
      </c>
      <c r="L16">
        <v>55.387194863536195</v>
      </c>
    </row>
    <row r="17" spans="1:12" x14ac:dyDescent="0.2">
      <c r="A17" t="s">
        <v>96</v>
      </c>
      <c r="B17" t="s">
        <v>45</v>
      </c>
      <c r="C17" t="s">
        <v>50</v>
      </c>
      <c r="D17">
        <v>1.6725275801218193</v>
      </c>
      <c r="E17">
        <v>163.79435578759382</v>
      </c>
      <c r="F17">
        <v>20.312177686135637</v>
      </c>
      <c r="G17">
        <v>129.59669889461159</v>
      </c>
      <c r="H17">
        <v>20.476913666765586</v>
      </c>
      <c r="I17">
        <v>77.793111418096814</v>
      </c>
      <c r="J17" t="s">
        <v>50</v>
      </c>
      <c r="K17">
        <v>38.796169791764818</v>
      </c>
      <c r="L17">
        <v>87.731426936768941</v>
      </c>
    </row>
    <row r="18" spans="1:12" x14ac:dyDescent="0.2">
      <c r="A18" t="s">
        <v>97</v>
      </c>
      <c r="B18" t="s">
        <v>46</v>
      </c>
      <c r="C18" t="s">
        <v>50</v>
      </c>
      <c r="D18" t="s">
        <v>50</v>
      </c>
      <c r="E18">
        <v>101.29966913108711</v>
      </c>
      <c r="F18">
        <v>17.368505446232462</v>
      </c>
      <c r="G18">
        <v>48.55841691515316</v>
      </c>
      <c r="H18" t="s">
        <v>65</v>
      </c>
      <c r="I18">
        <v>73.556341320864988</v>
      </c>
      <c r="J18" t="s">
        <v>50</v>
      </c>
      <c r="K18">
        <v>183.92811881654575</v>
      </c>
      <c r="L18">
        <v>45.026752415663665</v>
      </c>
    </row>
    <row r="19" spans="1:12" x14ac:dyDescent="0.2">
      <c r="A19" t="s">
        <v>98</v>
      </c>
      <c r="B19" t="s">
        <v>47</v>
      </c>
      <c r="C19" t="s">
        <v>50</v>
      </c>
      <c r="D19" t="s">
        <v>50</v>
      </c>
      <c r="E19">
        <v>71.245847151081236</v>
      </c>
      <c r="F19">
        <v>8.6563693576583436</v>
      </c>
      <c r="G19">
        <v>45.10246679316888</v>
      </c>
      <c r="H19">
        <v>18.47641584678248</v>
      </c>
      <c r="I19">
        <v>87.253142766059185</v>
      </c>
      <c r="J19" t="s">
        <v>50</v>
      </c>
      <c r="K19">
        <v>8.9317464430415523</v>
      </c>
      <c r="L19">
        <v>37.381992710628921</v>
      </c>
    </row>
    <row r="20" spans="1:12" x14ac:dyDescent="0.2">
      <c r="A20" t="s">
        <v>99</v>
      </c>
      <c r="B20" t="s">
        <v>48</v>
      </c>
      <c r="C20" t="s">
        <v>50</v>
      </c>
      <c r="D20">
        <v>2.0344341094096889</v>
      </c>
      <c r="E20" t="s">
        <v>50</v>
      </c>
      <c r="F20">
        <v>2.0459370657582143</v>
      </c>
      <c r="G20" t="s">
        <v>65</v>
      </c>
      <c r="H20" t="s">
        <v>65</v>
      </c>
      <c r="I20" t="s">
        <v>65</v>
      </c>
      <c r="J20">
        <v>11.267039787210463</v>
      </c>
      <c r="K20" t="s">
        <v>50</v>
      </c>
      <c r="L20">
        <v>5.5245486523139515</v>
      </c>
    </row>
    <row r="21" spans="1:12" x14ac:dyDescent="0.2">
      <c r="A21" t="s">
        <v>100</v>
      </c>
      <c r="B21" t="s">
        <v>49</v>
      </c>
      <c r="C21" t="s">
        <v>50</v>
      </c>
      <c r="D21" t="s">
        <v>50</v>
      </c>
      <c r="E21">
        <v>66.859220310662081</v>
      </c>
      <c r="F21">
        <v>13.940360706441346</v>
      </c>
      <c r="G21">
        <v>60.285699225926933</v>
      </c>
      <c r="H21">
        <v>5.4307390827949877</v>
      </c>
      <c r="I21">
        <v>29.448010201370806</v>
      </c>
      <c r="J21" t="s">
        <v>50</v>
      </c>
      <c r="K21" t="s">
        <v>50</v>
      </c>
      <c r="L21" t="s">
        <v>50</v>
      </c>
    </row>
    <row r="22" spans="1:12" x14ac:dyDescent="0.2">
      <c r="A22" t="s">
        <v>81</v>
      </c>
      <c r="B22" t="s">
        <v>126</v>
      </c>
      <c r="C22" t="s">
        <v>50</v>
      </c>
      <c r="D22">
        <v>1.2961004155518872</v>
      </c>
      <c r="E22">
        <v>48.3936338624613</v>
      </c>
      <c r="F22">
        <v>56.330068492536654</v>
      </c>
      <c r="G22">
        <v>35.061383693262243</v>
      </c>
      <c r="H22">
        <v>17.484959869427261</v>
      </c>
      <c r="I22">
        <v>26.441193347856117</v>
      </c>
      <c r="J22" t="s">
        <v>50</v>
      </c>
      <c r="K22">
        <v>33.454784226891547</v>
      </c>
      <c r="L22">
        <v>20.1321834209188</v>
      </c>
    </row>
    <row r="23" spans="1:12" x14ac:dyDescent="0.2">
      <c r="A23" t="s">
        <v>76</v>
      </c>
      <c r="B23" t="s">
        <v>129</v>
      </c>
      <c r="C23" t="s">
        <v>50</v>
      </c>
      <c r="D23">
        <v>1.2889985768770991</v>
      </c>
      <c r="E23" t="s">
        <v>50</v>
      </c>
      <c r="F23">
        <v>1.7875265139629744</v>
      </c>
      <c r="G23" t="s">
        <v>50</v>
      </c>
      <c r="H23" t="s">
        <v>65</v>
      </c>
      <c r="I23" t="s">
        <v>50</v>
      </c>
      <c r="J23" t="s">
        <v>50</v>
      </c>
      <c r="K23" t="s">
        <v>50</v>
      </c>
      <c r="L23" t="s">
        <v>50</v>
      </c>
    </row>
    <row r="24" spans="1:12" x14ac:dyDescent="0.2">
      <c r="A24" t="s">
        <v>77</v>
      </c>
      <c r="B24" t="s">
        <v>130</v>
      </c>
      <c r="C24" t="s">
        <v>50</v>
      </c>
      <c r="D24">
        <v>2.2667147492457449</v>
      </c>
      <c r="E24" t="s">
        <v>50</v>
      </c>
      <c r="F24">
        <v>2.6457219059572372</v>
      </c>
      <c r="G24" t="s">
        <v>50</v>
      </c>
      <c r="H24">
        <v>3.2220947907868611</v>
      </c>
      <c r="I24" t="s">
        <v>65</v>
      </c>
      <c r="J24" t="s">
        <v>50</v>
      </c>
      <c r="K24" t="s">
        <v>65</v>
      </c>
      <c r="L24" t="s">
        <v>50</v>
      </c>
    </row>
    <row r="25" spans="1:12" x14ac:dyDescent="0.2">
      <c r="A25" t="s">
        <v>78</v>
      </c>
      <c r="B25" t="s">
        <v>131</v>
      </c>
      <c r="C25" t="s">
        <v>50</v>
      </c>
      <c r="D25">
        <v>2.8446281095235384</v>
      </c>
      <c r="E25" t="s">
        <v>50</v>
      </c>
      <c r="F25">
        <v>1.8219068985611186</v>
      </c>
      <c r="G25" t="s">
        <v>50</v>
      </c>
      <c r="H25" t="s">
        <v>65</v>
      </c>
      <c r="I25" t="s">
        <v>50</v>
      </c>
      <c r="J25" t="s">
        <v>50</v>
      </c>
      <c r="K25" t="s">
        <v>50</v>
      </c>
      <c r="L25" t="s">
        <v>50</v>
      </c>
    </row>
    <row r="26" spans="1:12" x14ac:dyDescent="0.2">
      <c r="A26" t="s">
        <v>79</v>
      </c>
      <c r="B26" t="s">
        <v>132</v>
      </c>
      <c r="C26" t="s">
        <v>50</v>
      </c>
      <c r="D26">
        <v>4.7784676951101499</v>
      </c>
      <c r="E26" t="s">
        <v>50</v>
      </c>
      <c r="F26">
        <v>1.7859627056344975</v>
      </c>
      <c r="G26" t="s">
        <v>50</v>
      </c>
      <c r="H26" t="s">
        <v>65</v>
      </c>
      <c r="I26" t="s">
        <v>65</v>
      </c>
      <c r="J26" t="s">
        <v>50</v>
      </c>
      <c r="K26" t="s">
        <v>50</v>
      </c>
      <c r="L26" t="s">
        <v>50</v>
      </c>
    </row>
    <row r="27" spans="1:12" x14ac:dyDescent="0.2">
      <c r="A27" t="s">
        <v>82</v>
      </c>
      <c r="B27" t="s">
        <v>133</v>
      </c>
      <c r="C27" t="s">
        <v>50</v>
      </c>
      <c r="D27">
        <v>2.3608116354528379</v>
      </c>
      <c r="E27" t="s">
        <v>50</v>
      </c>
      <c r="F27" t="s">
        <v>50</v>
      </c>
      <c r="G27" t="s">
        <v>50</v>
      </c>
      <c r="H27" t="s">
        <v>65</v>
      </c>
      <c r="I27" t="s">
        <v>50</v>
      </c>
      <c r="J27" t="s">
        <v>50</v>
      </c>
      <c r="K27" t="s">
        <v>50</v>
      </c>
      <c r="L27" t="s">
        <v>50</v>
      </c>
    </row>
    <row r="30" spans="1:12" x14ac:dyDescent="0.2">
      <c r="A30" s="4" t="s">
        <v>124</v>
      </c>
    </row>
    <row r="32" spans="1:12" x14ac:dyDescent="0.2">
      <c r="B32" s="7"/>
      <c r="C32" s="7" t="s">
        <v>184</v>
      </c>
      <c r="D32" s="7" t="s">
        <v>185</v>
      </c>
      <c r="E32" s="7" t="s">
        <v>186</v>
      </c>
      <c r="F32" s="7" t="s">
        <v>187</v>
      </c>
      <c r="G32" s="7" t="s">
        <v>188</v>
      </c>
      <c r="H32" s="7" t="s">
        <v>189</v>
      </c>
      <c r="I32" s="7" t="s">
        <v>190</v>
      </c>
      <c r="J32" s="7" t="s">
        <v>191</v>
      </c>
      <c r="K32" s="7" t="s">
        <v>192</v>
      </c>
      <c r="L32" s="7" t="s">
        <v>193</v>
      </c>
    </row>
    <row r="33" spans="2:12" x14ac:dyDescent="0.2">
      <c r="B33" s="1" t="s">
        <v>194</v>
      </c>
      <c r="C33" s="1">
        <v>0.22499999999999998</v>
      </c>
      <c r="D33" s="1">
        <v>5.131578947368421E-2</v>
      </c>
      <c r="E33" s="1">
        <v>0.40422413793103451</v>
      </c>
      <c r="F33" s="1">
        <v>2.5999999999999999E-2</v>
      </c>
      <c r="G33" s="1">
        <v>4.5731707317073171</v>
      </c>
      <c r="H33" s="1">
        <v>6.8823529411764705E-3</v>
      </c>
      <c r="I33" s="1">
        <v>1.7359050445103857E-2</v>
      </c>
      <c r="J33" s="1">
        <v>0.32499999999999996</v>
      </c>
      <c r="K33" s="1">
        <v>4.8347107438016526E-2</v>
      </c>
      <c r="L33" s="1">
        <v>7.3773584905660383E-2</v>
      </c>
    </row>
    <row r="34" spans="2:12" x14ac:dyDescent="0.2">
      <c r="B34" s="1" t="s">
        <v>195</v>
      </c>
      <c r="C34" s="1">
        <v>1.95</v>
      </c>
      <c r="D34" s="1">
        <v>0.24</v>
      </c>
      <c r="E34" s="1">
        <v>15.63</v>
      </c>
      <c r="F34" s="1">
        <v>1.95</v>
      </c>
      <c r="G34" s="1">
        <v>15.63</v>
      </c>
      <c r="H34" s="1">
        <v>1.95</v>
      </c>
      <c r="I34" s="1">
        <v>1.95</v>
      </c>
      <c r="J34" s="1">
        <v>1.95</v>
      </c>
      <c r="K34" s="1">
        <v>1.95</v>
      </c>
      <c r="L34" s="1">
        <v>1.95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zoomScale="145" zoomScaleNormal="145" zoomScalePageLayoutView="145" workbookViewId="0">
      <selection activeCell="C17" sqref="C17"/>
    </sheetView>
  </sheetViews>
  <sheetFormatPr baseColWidth="10" defaultColWidth="8.83203125" defaultRowHeight="15" x14ac:dyDescent="0.2"/>
  <cols>
    <col min="1" max="1" width="12.1640625" customWidth="1"/>
    <col min="2" max="2" width="10.1640625" customWidth="1"/>
  </cols>
  <sheetData>
    <row r="1" spans="1:3" x14ac:dyDescent="0.2">
      <c r="A1" t="s">
        <v>54</v>
      </c>
      <c r="B1" t="s">
        <v>17</v>
      </c>
    </row>
    <row r="2" spans="1:3" x14ac:dyDescent="0.2">
      <c r="A2" s="1">
        <v>1.953125</v>
      </c>
      <c r="B2">
        <v>13.425000000000001</v>
      </c>
    </row>
    <row r="3" spans="1:3" x14ac:dyDescent="0.2">
      <c r="A3" s="1">
        <v>3.90625</v>
      </c>
      <c r="B3">
        <v>19.113</v>
      </c>
    </row>
    <row r="4" spans="1:3" x14ac:dyDescent="0.2">
      <c r="A4" s="1">
        <v>7.8125</v>
      </c>
      <c r="B4">
        <v>26.198</v>
      </c>
    </row>
    <row r="5" spans="1:3" x14ac:dyDescent="0.2">
      <c r="A5" s="1">
        <v>15.625</v>
      </c>
      <c r="B5">
        <v>112.895</v>
      </c>
    </row>
    <row r="6" spans="1:3" x14ac:dyDescent="0.2">
      <c r="A6" s="1">
        <v>31.25</v>
      </c>
      <c r="B6">
        <v>148.751</v>
      </c>
    </row>
    <row r="7" spans="1:3" x14ac:dyDescent="0.2">
      <c r="A7" s="1">
        <v>62.5</v>
      </c>
      <c r="B7">
        <v>309.166</v>
      </c>
    </row>
    <row r="8" spans="1:3" x14ac:dyDescent="0.2">
      <c r="A8" s="1">
        <v>125</v>
      </c>
      <c r="B8">
        <v>687.35699999999997</v>
      </c>
    </row>
    <row r="9" spans="1:3" x14ac:dyDescent="0.2">
      <c r="A9" s="1">
        <v>250</v>
      </c>
      <c r="B9">
        <v>1345.229</v>
      </c>
    </row>
    <row r="10" spans="1:3" x14ac:dyDescent="0.2">
      <c r="A10" s="1">
        <v>500</v>
      </c>
      <c r="B10">
        <v>2580.2370000000001</v>
      </c>
    </row>
    <row r="11" spans="1:3" x14ac:dyDescent="0.2">
      <c r="A11" s="1">
        <v>1000</v>
      </c>
      <c r="B11">
        <v>5009.8680000000004</v>
      </c>
    </row>
    <row r="13" spans="1:3" x14ac:dyDescent="0.2">
      <c r="B13" t="s">
        <v>66</v>
      </c>
      <c r="C13" t="s">
        <v>67</v>
      </c>
    </row>
    <row r="14" spans="1:3" x14ac:dyDescent="0.2">
      <c r="A14" t="s">
        <v>30</v>
      </c>
      <c r="B14" t="s">
        <v>50</v>
      </c>
      <c r="C14" t="s">
        <v>50</v>
      </c>
    </row>
    <row r="15" spans="1:3" x14ac:dyDescent="0.2">
      <c r="A15" t="s">
        <v>31</v>
      </c>
      <c r="B15" t="s">
        <v>50</v>
      </c>
      <c r="C15" t="s">
        <v>50</v>
      </c>
    </row>
    <row r="16" spans="1:3" x14ac:dyDescent="0.2">
      <c r="A16" t="s">
        <v>32</v>
      </c>
      <c r="B16" t="s">
        <v>50</v>
      </c>
      <c r="C16" t="s">
        <v>50</v>
      </c>
    </row>
    <row r="17" spans="1:3" x14ac:dyDescent="0.2">
      <c r="A17" t="s">
        <v>33</v>
      </c>
      <c r="B17">
        <v>46.552</v>
      </c>
      <c r="C17">
        <f>(B17+5.8325)/5.4138</f>
        <v>9.6761055081458505</v>
      </c>
    </row>
    <row r="18" spans="1:3" x14ac:dyDescent="0.2">
      <c r="A18" t="s">
        <v>34</v>
      </c>
      <c r="B18" t="s">
        <v>50</v>
      </c>
      <c r="C18" t="s">
        <v>50</v>
      </c>
    </row>
    <row r="19" spans="1:3" x14ac:dyDescent="0.2">
      <c r="A19" t="s">
        <v>35</v>
      </c>
      <c r="B19">
        <v>243.16800000000001</v>
      </c>
      <c r="C19">
        <f>(B19+5.8325)/5.4138</f>
        <v>45.993664339281096</v>
      </c>
    </row>
    <row r="20" spans="1:3" x14ac:dyDescent="0.2">
      <c r="A20" t="s">
        <v>36</v>
      </c>
      <c r="B20">
        <v>419.27499999999998</v>
      </c>
      <c r="C20">
        <f>(B20+5.8325)/5.4138</f>
        <v>78.522941372049203</v>
      </c>
    </row>
    <row r="21" spans="1:3" x14ac:dyDescent="0.2">
      <c r="A21" t="s">
        <v>37</v>
      </c>
      <c r="B21">
        <v>26.309000000000001</v>
      </c>
      <c r="C21">
        <f>(B21+5.8325)/5.4138</f>
        <v>5.9369574051498022</v>
      </c>
    </row>
    <row r="22" spans="1:3" x14ac:dyDescent="0.2">
      <c r="A22" t="s">
        <v>38</v>
      </c>
      <c r="B22" t="s">
        <v>50</v>
      </c>
      <c r="C22" t="s">
        <v>50</v>
      </c>
    </row>
    <row r="23" spans="1:3" x14ac:dyDescent="0.2">
      <c r="A23" t="s">
        <v>39</v>
      </c>
      <c r="B23" t="s">
        <v>50</v>
      </c>
      <c r="C23" t="s">
        <v>50</v>
      </c>
    </row>
    <row r="24" spans="1:3" x14ac:dyDescent="0.2">
      <c r="A24" t="s">
        <v>40</v>
      </c>
      <c r="B24" t="s">
        <v>50</v>
      </c>
      <c r="C24" t="s">
        <v>50</v>
      </c>
    </row>
    <row r="25" spans="1:3" x14ac:dyDescent="0.2">
      <c r="A25" t="s">
        <v>41</v>
      </c>
      <c r="B25" t="s">
        <v>50</v>
      </c>
      <c r="C25" t="s">
        <v>50</v>
      </c>
    </row>
    <row r="26" spans="1:3" x14ac:dyDescent="0.2">
      <c r="A26" t="s">
        <v>42</v>
      </c>
      <c r="B26" t="s">
        <v>50</v>
      </c>
      <c r="C26" t="s">
        <v>50</v>
      </c>
    </row>
    <row r="27" spans="1:3" x14ac:dyDescent="0.2">
      <c r="A27" t="s">
        <v>43</v>
      </c>
      <c r="B27" t="s">
        <v>50</v>
      </c>
      <c r="C27" t="s">
        <v>50</v>
      </c>
    </row>
    <row r="28" spans="1:3" x14ac:dyDescent="0.2">
      <c r="A28" t="s">
        <v>44</v>
      </c>
      <c r="B28">
        <v>31.029</v>
      </c>
      <c r="C28">
        <f>(B28+5.8325)/5.4138</f>
        <v>6.8088034282758869</v>
      </c>
    </row>
    <row r="29" spans="1:3" x14ac:dyDescent="0.2">
      <c r="A29" t="s">
        <v>45</v>
      </c>
      <c r="B29" t="s">
        <v>50</v>
      </c>
      <c r="C29" t="s">
        <v>50</v>
      </c>
    </row>
    <row r="30" spans="1:3" x14ac:dyDescent="0.2">
      <c r="A30" t="s">
        <v>46</v>
      </c>
      <c r="B30" t="s">
        <v>50</v>
      </c>
      <c r="C30" t="s">
        <v>50</v>
      </c>
    </row>
    <row r="31" spans="1:3" x14ac:dyDescent="0.2">
      <c r="A31" t="s">
        <v>47</v>
      </c>
      <c r="B31" t="s">
        <v>50</v>
      </c>
      <c r="C31" t="s">
        <v>50</v>
      </c>
    </row>
    <row r="32" spans="1:3" x14ac:dyDescent="0.2">
      <c r="A32" t="s">
        <v>48</v>
      </c>
      <c r="B32">
        <v>55.164999999999999</v>
      </c>
      <c r="C32">
        <f>(B32+5.8325)/5.4138</f>
        <v>11.267039787210463</v>
      </c>
    </row>
    <row r="33" spans="1:3" x14ac:dyDescent="0.2">
      <c r="A33" t="s">
        <v>49</v>
      </c>
      <c r="B33" t="s">
        <v>50</v>
      </c>
      <c r="C33" t="s">
        <v>50</v>
      </c>
    </row>
    <row r="34" spans="1:3" x14ac:dyDescent="0.2">
      <c r="A34" t="s">
        <v>126</v>
      </c>
      <c r="B34" t="s">
        <v>50</v>
      </c>
      <c r="C34" t="s">
        <v>50</v>
      </c>
    </row>
    <row r="35" spans="1:3" x14ac:dyDescent="0.2">
      <c r="A35" t="s">
        <v>129</v>
      </c>
      <c r="B35" t="s">
        <v>50</v>
      </c>
      <c r="C35" t="s">
        <v>50</v>
      </c>
    </row>
    <row r="36" spans="1:3" x14ac:dyDescent="0.2">
      <c r="A36" t="s">
        <v>130</v>
      </c>
      <c r="B36" t="s">
        <v>50</v>
      </c>
      <c r="C36" t="s">
        <v>50</v>
      </c>
    </row>
    <row r="37" spans="1:3" x14ac:dyDescent="0.2">
      <c r="A37" t="s">
        <v>131</v>
      </c>
      <c r="B37" t="s">
        <v>50</v>
      </c>
      <c r="C37" t="s">
        <v>50</v>
      </c>
    </row>
    <row r="38" spans="1:3" x14ac:dyDescent="0.2">
      <c r="A38" t="s">
        <v>132</v>
      </c>
      <c r="B38" t="s">
        <v>50</v>
      </c>
      <c r="C38" t="s">
        <v>50</v>
      </c>
    </row>
    <row r="39" spans="1:3" x14ac:dyDescent="0.2">
      <c r="A39" t="s">
        <v>133</v>
      </c>
      <c r="B39" t="s">
        <v>50</v>
      </c>
      <c r="C39" t="s">
        <v>50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zoomScale="145" zoomScaleNormal="145" zoomScalePageLayoutView="145" workbookViewId="0">
      <selection activeCell="C16" sqref="C16"/>
    </sheetView>
  </sheetViews>
  <sheetFormatPr baseColWidth="10" defaultColWidth="8.83203125" defaultRowHeight="15" x14ac:dyDescent="0.2"/>
  <cols>
    <col min="1" max="1" width="12.5" customWidth="1"/>
  </cols>
  <sheetData>
    <row r="1" spans="1:3" x14ac:dyDescent="0.2">
      <c r="A1" t="s">
        <v>54</v>
      </c>
      <c r="B1" t="s">
        <v>18</v>
      </c>
    </row>
    <row r="2" spans="1:3" x14ac:dyDescent="0.2">
      <c r="A2" s="1">
        <v>1.953125</v>
      </c>
      <c r="B2">
        <v>150.821</v>
      </c>
    </row>
    <row r="3" spans="1:3" x14ac:dyDescent="0.2">
      <c r="A3" s="1">
        <v>3.90625</v>
      </c>
      <c r="B3">
        <v>329.45699999999999</v>
      </c>
    </row>
    <row r="4" spans="1:3" x14ac:dyDescent="0.2">
      <c r="A4" s="1">
        <v>7.8125</v>
      </c>
      <c r="B4">
        <v>734.27300000000002</v>
      </c>
    </row>
    <row r="5" spans="1:3" x14ac:dyDescent="0.2">
      <c r="A5" s="1">
        <v>15.625</v>
      </c>
      <c r="B5">
        <v>1392.336</v>
      </c>
    </row>
    <row r="6" spans="1:3" x14ac:dyDescent="0.2">
      <c r="A6" s="1">
        <v>31.25</v>
      </c>
      <c r="B6">
        <v>2699.8719999999998</v>
      </c>
    </row>
    <row r="7" spans="1:3" x14ac:dyDescent="0.2">
      <c r="A7" s="1">
        <v>62.5</v>
      </c>
      <c r="B7">
        <v>5711.6930000000002</v>
      </c>
    </row>
    <row r="8" spans="1:3" x14ac:dyDescent="0.2">
      <c r="A8" s="1">
        <v>125</v>
      </c>
      <c r="B8">
        <v>11445.883</v>
      </c>
    </row>
    <row r="9" spans="1:3" x14ac:dyDescent="0.2">
      <c r="A9" s="1">
        <v>250</v>
      </c>
      <c r="B9">
        <v>20986.210999999999</v>
      </c>
    </row>
    <row r="10" spans="1:3" x14ac:dyDescent="0.2">
      <c r="A10" s="1">
        <v>500</v>
      </c>
      <c r="B10">
        <v>43434.788999999997</v>
      </c>
    </row>
    <row r="11" spans="1:3" x14ac:dyDescent="0.2">
      <c r="A11" s="1">
        <v>1000</v>
      </c>
      <c r="B11">
        <v>75955.483999999997</v>
      </c>
    </row>
    <row r="14" spans="1:3" x14ac:dyDescent="0.2">
      <c r="B14" t="s">
        <v>112</v>
      </c>
      <c r="C14" t="s">
        <v>113</v>
      </c>
    </row>
    <row r="15" spans="1:3" x14ac:dyDescent="0.2">
      <c r="A15" t="s">
        <v>30</v>
      </c>
      <c r="B15" t="s">
        <v>50</v>
      </c>
      <c r="C15" t="s">
        <v>50</v>
      </c>
    </row>
    <row r="16" spans="1:3" x14ac:dyDescent="0.2">
      <c r="A16" t="s">
        <v>31</v>
      </c>
      <c r="B16">
        <v>12242.462</v>
      </c>
      <c r="C16">
        <f>(B16-145.55)/84.904</f>
        <v>142.47752756053896</v>
      </c>
    </row>
    <row r="17" spans="1:3" x14ac:dyDescent="0.2">
      <c r="A17" t="s">
        <v>32</v>
      </c>
      <c r="B17">
        <v>7765.2020000000002</v>
      </c>
      <c r="C17">
        <f t="shared" ref="C17:C32" si="0">(B17-145.55)/84.904</f>
        <v>89.744323000094226</v>
      </c>
    </row>
    <row r="18" spans="1:3" x14ac:dyDescent="0.2">
      <c r="A18" t="s">
        <v>33</v>
      </c>
      <c r="B18">
        <v>2182.3249999999998</v>
      </c>
      <c r="C18">
        <f t="shared" si="0"/>
        <v>23.989152454536889</v>
      </c>
    </row>
    <row r="19" spans="1:3" x14ac:dyDescent="0.2">
      <c r="A19" t="s">
        <v>34</v>
      </c>
      <c r="B19">
        <v>11589.093999999999</v>
      </c>
      <c r="C19">
        <f t="shared" si="0"/>
        <v>134.78215396212192</v>
      </c>
    </row>
    <row r="20" spans="1:3" x14ac:dyDescent="0.2">
      <c r="A20" t="s">
        <v>35</v>
      </c>
      <c r="B20">
        <v>10835.341</v>
      </c>
      <c r="C20">
        <f t="shared" si="0"/>
        <v>125.90444502025819</v>
      </c>
    </row>
    <row r="21" spans="1:3" x14ac:dyDescent="0.2">
      <c r="A21" t="s">
        <v>36</v>
      </c>
      <c r="B21">
        <v>15332.696</v>
      </c>
      <c r="C21">
        <f t="shared" si="0"/>
        <v>178.87432865353813</v>
      </c>
    </row>
    <row r="22" spans="1:3" x14ac:dyDescent="0.2">
      <c r="A22" t="s">
        <v>37</v>
      </c>
      <c r="B22">
        <v>3438.4</v>
      </c>
      <c r="C22">
        <f t="shared" si="0"/>
        <v>38.783213982851223</v>
      </c>
    </row>
    <row r="23" spans="1:3" x14ac:dyDescent="0.2">
      <c r="A23" t="s">
        <v>38</v>
      </c>
      <c r="B23">
        <v>10035.839</v>
      </c>
      <c r="C23">
        <f t="shared" si="0"/>
        <v>116.48790398567796</v>
      </c>
    </row>
    <row r="24" spans="1:3" x14ac:dyDescent="0.2">
      <c r="A24" t="s">
        <v>39</v>
      </c>
      <c r="B24">
        <v>883.03499999999997</v>
      </c>
      <c r="C24">
        <f t="shared" si="0"/>
        <v>8.6861043060397609</v>
      </c>
    </row>
    <row r="25" spans="1:3" x14ac:dyDescent="0.2">
      <c r="A25" t="s">
        <v>40</v>
      </c>
      <c r="B25">
        <v>10820.058999999999</v>
      </c>
      <c r="C25">
        <f t="shared" si="0"/>
        <v>125.72445350042402</v>
      </c>
    </row>
    <row r="26" spans="1:3" x14ac:dyDescent="0.2">
      <c r="A26" t="s">
        <v>41</v>
      </c>
      <c r="B26">
        <v>1145.779</v>
      </c>
      <c r="C26">
        <f t="shared" si="0"/>
        <v>11.780705267125224</v>
      </c>
    </row>
    <row r="27" spans="1:3" x14ac:dyDescent="0.2">
      <c r="A27" t="s">
        <v>42</v>
      </c>
      <c r="B27">
        <v>10324.572</v>
      </c>
      <c r="C27">
        <f t="shared" si="0"/>
        <v>119.88860359935929</v>
      </c>
    </row>
    <row r="28" spans="1:3" x14ac:dyDescent="0.2">
      <c r="A28" t="s">
        <v>43</v>
      </c>
      <c r="B28">
        <v>913.40300000000002</v>
      </c>
      <c r="C28">
        <f t="shared" si="0"/>
        <v>9.0437788561198538</v>
      </c>
    </row>
    <row r="29" spans="1:3" x14ac:dyDescent="0.2">
      <c r="A29" t="s">
        <v>44</v>
      </c>
      <c r="B29">
        <v>3578.6849999999999</v>
      </c>
      <c r="C29">
        <f t="shared" si="0"/>
        <v>40.435491849618394</v>
      </c>
    </row>
    <row r="30" spans="1:3" x14ac:dyDescent="0.2">
      <c r="A30" t="s">
        <v>45</v>
      </c>
      <c r="B30">
        <v>3439.5</v>
      </c>
      <c r="C30">
        <f t="shared" si="0"/>
        <v>38.796169791764818</v>
      </c>
    </row>
    <row r="31" spans="1:3" x14ac:dyDescent="0.2">
      <c r="A31" t="s">
        <v>46</v>
      </c>
      <c r="B31">
        <v>15761.782999999999</v>
      </c>
      <c r="C31">
        <f t="shared" si="0"/>
        <v>183.92811881654575</v>
      </c>
    </row>
    <row r="32" spans="1:3" x14ac:dyDescent="0.2">
      <c r="A32" t="s">
        <v>47</v>
      </c>
      <c r="B32">
        <v>903.89099999999996</v>
      </c>
      <c r="C32">
        <f t="shared" si="0"/>
        <v>8.9317464430415523</v>
      </c>
    </row>
    <row r="33" spans="1:3" x14ac:dyDescent="0.2">
      <c r="A33" t="s">
        <v>48</v>
      </c>
      <c r="B33" t="s">
        <v>50</v>
      </c>
      <c r="C33" t="s">
        <v>50</v>
      </c>
    </row>
    <row r="34" spans="1:3" x14ac:dyDescent="0.2">
      <c r="A34" t="s">
        <v>49</v>
      </c>
      <c r="B34" t="s">
        <v>50</v>
      </c>
      <c r="C34" t="s">
        <v>50</v>
      </c>
    </row>
    <row r="35" spans="1:3" x14ac:dyDescent="0.2">
      <c r="A35" t="s">
        <v>126</v>
      </c>
      <c r="B35">
        <v>2985.9949999999999</v>
      </c>
      <c r="C35">
        <f>(B35-145.55)/84.904</f>
        <v>33.454784226891547</v>
      </c>
    </row>
    <row r="36" spans="1:3" x14ac:dyDescent="0.2">
      <c r="A36" t="s">
        <v>129</v>
      </c>
      <c r="B36" t="s">
        <v>50</v>
      </c>
      <c r="C36" t="s">
        <v>50</v>
      </c>
    </row>
    <row r="37" spans="1:3" x14ac:dyDescent="0.2">
      <c r="A37" t="s">
        <v>130</v>
      </c>
      <c r="B37">
        <v>96.162000000000006</v>
      </c>
      <c r="C37" t="s">
        <v>65</v>
      </c>
    </row>
    <row r="38" spans="1:3" x14ac:dyDescent="0.2">
      <c r="A38" t="s">
        <v>131</v>
      </c>
      <c r="B38" t="s">
        <v>50</v>
      </c>
      <c r="C38" t="s">
        <v>50</v>
      </c>
    </row>
    <row r="39" spans="1:3" x14ac:dyDescent="0.2">
      <c r="A39" t="s">
        <v>132</v>
      </c>
      <c r="B39" t="s">
        <v>50</v>
      </c>
      <c r="C39" t="s">
        <v>50</v>
      </c>
    </row>
    <row r="40" spans="1:3" x14ac:dyDescent="0.2">
      <c r="A40" t="s">
        <v>133</v>
      </c>
      <c r="B40" t="s">
        <v>50</v>
      </c>
      <c r="C40" t="s">
        <v>50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zoomScale="115" zoomScaleNormal="115" zoomScalePageLayoutView="115" workbookViewId="0">
      <selection activeCell="G29" sqref="G29"/>
    </sheetView>
  </sheetViews>
  <sheetFormatPr baseColWidth="10" defaultColWidth="8.83203125" defaultRowHeight="15" x14ac:dyDescent="0.2"/>
  <cols>
    <col min="1" max="1" width="12.5" customWidth="1"/>
    <col min="2" max="2" width="11.33203125" customWidth="1"/>
    <col min="16" max="16" width="16" customWidth="1"/>
    <col min="20" max="20" width="13.1640625" customWidth="1"/>
  </cols>
  <sheetData>
    <row r="1" spans="1:21" x14ac:dyDescent="0.2">
      <c r="A1" t="s">
        <v>54</v>
      </c>
      <c r="B1" t="s">
        <v>183</v>
      </c>
      <c r="Q1" t="s">
        <v>75</v>
      </c>
      <c r="T1" t="s">
        <v>75</v>
      </c>
      <c r="U1" t="s">
        <v>146</v>
      </c>
    </row>
    <row r="2" spans="1:21" x14ac:dyDescent="0.2">
      <c r="A2" s="1">
        <v>1.953125</v>
      </c>
      <c r="B2">
        <f>U2*1.08</f>
        <v>40.908239999999999</v>
      </c>
      <c r="P2" t="s">
        <v>10</v>
      </c>
      <c r="Q2">
        <v>3827.33</v>
      </c>
      <c r="S2" s="2" t="s">
        <v>68</v>
      </c>
      <c r="T2">
        <v>3102.6350000000002</v>
      </c>
      <c r="U2">
        <v>37.878</v>
      </c>
    </row>
    <row r="3" spans="1:21" x14ac:dyDescent="0.2">
      <c r="A3" s="1">
        <v>3.90625</v>
      </c>
      <c r="B3">
        <f>U3*1.08</f>
        <v>89.570880000000017</v>
      </c>
      <c r="P3" t="s">
        <v>11</v>
      </c>
      <c r="Q3">
        <v>3788.2170000000001</v>
      </c>
      <c r="S3" s="2" t="s">
        <v>69</v>
      </c>
      <c r="T3">
        <v>3332.0030000000002</v>
      </c>
      <c r="U3">
        <v>82.936000000000007</v>
      </c>
    </row>
    <row r="4" spans="1:21" x14ac:dyDescent="0.2">
      <c r="A4" s="1">
        <v>7.8125</v>
      </c>
      <c r="B4">
        <f>U4*1.08</f>
        <v>205.77456000000004</v>
      </c>
      <c r="P4" t="s">
        <v>12</v>
      </c>
      <c r="Q4">
        <v>3752.6709999999998</v>
      </c>
      <c r="S4" s="2" t="s">
        <v>70</v>
      </c>
      <c r="T4">
        <v>3220.56</v>
      </c>
      <c r="U4">
        <v>190.53200000000001</v>
      </c>
    </row>
    <row r="5" spans="1:21" x14ac:dyDescent="0.2">
      <c r="A5" s="1">
        <v>15.625</v>
      </c>
      <c r="B5">
        <f>U5*1.08</f>
        <v>777.21336000000008</v>
      </c>
      <c r="P5" t="s">
        <v>13</v>
      </c>
      <c r="Q5">
        <v>3651.4259999999999</v>
      </c>
      <c r="S5" s="2" t="s">
        <v>71</v>
      </c>
      <c r="T5">
        <v>3326.4490000000001</v>
      </c>
      <c r="U5">
        <v>719.64200000000005</v>
      </c>
    </row>
    <row r="6" spans="1:21" x14ac:dyDescent="0.2">
      <c r="A6" s="1">
        <v>31.25</v>
      </c>
      <c r="P6" t="s">
        <v>14</v>
      </c>
      <c r="Q6">
        <v>3511.3249999999998</v>
      </c>
      <c r="S6" s="2" t="s">
        <v>72</v>
      </c>
      <c r="T6">
        <v>3288.8220000000001</v>
      </c>
    </row>
    <row r="7" spans="1:21" x14ac:dyDescent="0.2">
      <c r="A7" s="1">
        <v>62.5</v>
      </c>
      <c r="B7">
        <f>U7*1.08</f>
        <v>5120.1709200000005</v>
      </c>
      <c r="P7" t="s">
        <v>15</v>
      </c>
      <c r="Q7">
        <v>3599.0909999999999</v>
      </c>
      <c r="S7" s="2" t="s">
        <v>73</v>
      </c>
      <c r="T7">
        <v>3748.056</v>
      </c>
      <c r="U7">
        <v>4740.8990000000003</v>
      </c>
    </row>
    <row r="8" spans="1:21" x14ac:dyDescent="0.2">
      <c r="A8" s="1">
        <v>125</v>
      </c>
      <c r="B8">
        <f>U8*1.08</f>
        <v>11542.367160000002</v>
      </c>
      <c r="P8" t="s">
        <v>16</v>
      </c>
      <c r="Q8">
        <v>3316.3589999999999</v>
      </c>
      <c r="S8" s="2" t="s">
        <v>74</v>
      </c>
      <c r="T8">
        <v>3553.97</v>
      </c>
      <c r="U8">
        <v>10687.377</v>
      </c>
    </row>
    <row r="9" spans="1:21" x14ac:dyDescent="0.2">
      <c r="A9" s="1"/>
      <c r="P9" t="s">
        <v>63</v>
      </c>
      <c r="Q9">
        <f>AVERAGE(Q2:Q8)</f>
        <v>3635.2027142857146</v>
      </c>
      <c r="T9">
        <f>AVERAGE(T2:T8)</f>
        <v>3367.4992857142861</v>
      </c>
    </row>
    <row r="10" spans="1:21" x14ac:dyDescent="0.2">
      <c r="A10" s="1"/>
      <c r="P10" t="s">
        <v>136</v>
      </c>
      <c r="Q10">
        <f>Q9/T9</f>
        <v>1.0794962094593721</v>
      </c>
    </row>
    <row r="11" spans="1:21" x14ac:dyDescent="0.2">
      <c r="A11" s="1"/>
    </row>
    <row r="14" spans="1:21" x14ac:dyDescent="0.2">
      <c r="B14" t="s">
        <v>114</v>
      </c>
      <c r="C14" t="s">
        <v>115</v>
      </c>
    </row>
    <row r="15" spans="1:21" x14ac:dyDescent="0.2">
      <c r="A15" t="s">
        <v>30</v>
      </c>
      <c r="B15">
        <v>18.042999999999999</v>
      </c>
      <c r="C15" t="s">
        <v>65</v>
      </c>
    </row>
    <row r="16" spans="1:21" x14ac:dyDescent="0.2">
      <c r="A16" t="s">
        <v>31</v>
      </c>
      <c r="B16">
        <v>2711.6550000000002</v>
      </c>
      <c r="C16">
        <f t="shared" ref="C16:C33" si="0">(B16+447.71)/94.384</f>
        <v>33.473523054755049</v>
      </c>
    </row>
    <row r="17" spans="1:3" x14ac:dyDescent="0.2">
      <c r="A17" t="s">
        <v>32</v>
      </c>
      <c r="B17">
        <v>2411.3240000000001</v>
      </c>
      <c r="C17">
        <f t="shared" si="0"/>
        <v>30.291511273097136</v>
      </c>
    </row>
    <row r="18" spans="1:3" x14ac:dyDescent="0.2">
      <c r="A18" t="s">
        <v>33</v>
      </c>
      <c r="B18">
        <v>186.39500000000001</v>
      </c>
      <c r="C18">
        <f t="shared" si="0"/>
        <v>6.7183526868960843</v>
      </c>
    </row>
    <row r="19" spans="1:3" x14ac:dyDescent="0.2">
      <c r="A19" t="s">
        <v>34</v>
      </c>
      <c r="B19">
        <v>3021.694</v>
      </c>
      <c r="C19">
        <f t="shared" si="0"/>
        <v>36.758391252754706</v>
      </c>
    </row>
    <row r="20" spans="1:3" x14ac:dyDescent="0.2">
      <c r="A20" t="s">
        <v>35</v>
      </c>
      <c r="B20">
        <v>4647.88</v>
      </c>
      <c r="C20">
        <f t="shared" si="0"/>
        <v>53.987858111544334</v>
      </c>
    </row>
    <row r="21" spans="1:3" x14ac:dyDescent="0.2">
      <c r="A21" t="s">
        <v>36</v>
      </c>
      <c r="B21">
        <v>2006.498</v>
      </c>
      <c r="C21">
        <f t="shared" si="0"/>
        <v>26.00237328360739</v>
      </c>
    </row>
    <row r="22" spans="1:3" x14ac:dyDescent="0.2">
      <c r="A22" t="s">
        <v>37</v>
      </c>
      <c r="B22">
        <v>2695.6959999999999</v>
      </c>
      <c r="C22">
        <f t="shared" si="0"/>
        <v>33.30443719274453</v>
      </c>
    </row>
    <row r="23" spans="1:3" x14ac:dyDescent="0.2">
      <c r="A23" t="s">
        <v>38</v>
      </c>
      <c r="B23">
        <v>2964.384</v>
      </c>
      <c r="C23">
        <f t="shared" si="0"/>
        <v>36.151190879810137</v>
      </c>
    </row>
    <row r="24" spans="1:3" x14ac:dyDescent="0.2">
      <c r="A24" t="s">
        <v>39</v>
      </c>
      <c r="B24">
        <v>3248.5810000000001</v>
      </c>
      <c r="C24">
        <f t="shared" si="0"/>
        <v>39.162262671639262</v>
      </c>
    </row>
    <row r="25" spans="1:3" x14ac:dyDescent="0.2">
      <c r="A25" t="s">
        <v>40</v>
      </c>
      <c r="B25">
        <v>4068.96</v>
      </c>
      <c r="C25">
        <f t="shared" si="0"/>
        <v>47.854191388370914</v>
      </c>
    </row>
    <row r="26" spans="1:3" x14ac:dyDescent="0.2">
      <c r="A26" t="s">
        <v>41</v>
      </c>
      <c r="B26">
        <v>4380.7120000000004</v>
      </c>
      <c r="C26">
        <f t="shared" si="0"/>
        <v>51.157208848957453</v>
      </c>
    </row>
    <row r="27" spans="1:3" x14ac:dyDescent="0.2">
      <c r="A27" t="s">
        <v>42</v>
      </c>
      <c r="B27">
        <v>4635.33</v>
      </c>
      <c r="C27">
        <f t="shared" si="0"/>
        <v>53.854890659433799</v>
      </c>
    </row>
    <row r="28" spans="1:3" x14ac:dyDescent="0.2">
      <c r="A28" t="s">
        <v>43</v>
      </c>
      <c r="B28">
        <v>180.05600000000001</v>
      </c>
      <c r="C28">
        <f t="shared" si="0"/>
        <v>6.6511908798101365</v>
      </c>
    </row>
    <row r="29" spans="1:3" x14ac:dyDescent="0.2">
      <c r="A29" t="s">
        <v>44</v>
      </c>
      <c r="B29">
        <v>4779.9549999999999</v>
      </c>
      <c r="C29">
        <f t="shared" si="0"/>
        <v>55.387194863536195</v>
      </c>
    </row>
    <row r="30" spans="1:3" x14ac:dyDescent="0.2">
      <c r="A30" t="s">
        <v>45</v>
      </c>
      <c r="B30">
        <v>7832.7330000000002</v>
      </c>
      <c r="C30">
        <f t="shared" si="0"/>
        <v>87.731426936768941</v>
      </c>
    </row>
    <row r="31" spans="1:3" x14ac:dyDescent="0.2">
      <c r="A31" t="s">
        <v>46</v>
      </c>
      <c r="B31">
        <v>3802.0949999999998</v>
      </c>
      <c r="C31">
        <f t="shared" si="0"/>
        <v>45.026752415663665</v>
      </c>
    </row>
    <row r="32" spans="1:3" x14ac:dyDescent="0.2">
      <c r="A32" t="s">
        <v>47</v>
      </c>
      <c r="B32">
        <v>3080.5520000000001</v>
      </c>
      <c r="C32">
        <f t="shared" si="0"/>
        <v>37.381992710628921</v>
      </c>
    </row>
    <row r="33" spans="1:3" x14ac:dyDescent="0.2">
      <c r="A33" t="s">
        <v>48</v>
      </c>
      <c r="B33">
        <v>73.718999999999994</v>
      </c>
      <c r="C33">
        <f t="shared" si="0"/>
        <v>5.5245486523139515</v>
      </c>
    </row>
    <row r="34" spans="1:3" x14ac:dyDescent="0.2">
      <c r="A34" t="s">
        <v>49</v>
      </c>
      <c r="B34" t="s">
        <v>50</v>
      </c>
      <c r="C34" t="s">
        <v>50</v>
      </c>
    </row>
    <row r="35" spans="1:3" x14ac:dyDescent="0.2">
      <c r="A35" t="s">
        <v>126</v>
      </c>
      <c r="B35">
        <v>1452.4459999999999</v>
      </c>
      <c r="C35">
        <f>(B35+447.71)/94.384</f>
        <v>20.1321834209188</v>
      </c>
    </row>
    <row r="36" spans="1:3" x14ac:dyDescent="0.2">
      <c r="A36" t="s">
        <v>129</v>
      </c>
      <c r="B36" t="s">
        <v>50</v>
      </c>
      <c r="C36" t="s">
        <v>50</v>
      </c>
    </row>
    <row r="37" spans="1:3" x14ac:dyDescent="0.2">
      <c r="A37" t="s">
        <v>130</v>
      </c>
      <c r="B37" t="s">
        <v>50</v>
      </c>
      <c r="C37" t="s">
        <v>50</v>
      </c>
    </row>
    <row r="38" spans="1:3" x14ac:dyDescent="0.2">
      <c r="A38" t="s">
        <v>131</v>
      </c>
      <c r="B38" t="s">
        <v>50</v>
      </c>
      <c r="C38" t="s">
        <v>50</v>
      </c>
    </row>
    <row r="39" spans="1:3" x14ac:dyDescent="0.2">
      <c r="A39" t="s">
        <v>132</v>
      </c>
      <c r="B39" t="s">
        <v>50</v>
      </c>
      <c r="C39" t="s">
        <v>50</v>
      </c>
    </row>
    <row r="40" spans="1:3" x14ac:dyDescent="0.2">
      <c r="A40" t="s">
        <v>133</v>
      </c>
      <c r="B40" t="s">
        <v>50</v>
      </c>
      <c r="C40" t="s">
        <v>50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workbookViewId="0">
      <selection activeCell="G35" sqref="G35"/>
    </sheetView>
  </sheetViews>
  <sheetFormatPr baseColWidth="10" defaultColWidth="8.83203125" defaultRowHeight="15" x14ac:dyDescent="0.2"/>
  <cols>
    <col min="1" max="1" width="17.33203125" bestFit="1" customWidth="1"/>
    <col min="2" max="2" width="12.1640625" bestFit="1" customWidth="1"/>
    <col min="3" max="3" width="14.5" bestFit="1" customWidth="1"/>
    <col min="4" max="4" width="8.83203125" bestFit="1" customWidth="1"/>
    <col min="5" max="5" width="8.6640625" bestFit="1" customWidth="1"/>
    <col min="6" max="6" width="11.83203125" bestFit="1" customWidth="1"/>
    <col min="7" max="7" width="25.1640625" bestFit="1" customWidth="1"/>
    <col min="8" max="8" width="24.5" customWidth="1"/>
    <col min="9" max="9" width="11.83203125" bestFit="1" customWidth="1"/>
    <col min="10" max="10" width="7.5" bestFit="1" customWidth="1"/>
    <col min="11" max="11" width="14.5" bestFit="1" customWidth="1"/>
    <col min="12" max="12" width="12.5" bestFit="1" customWidth="1"/>
  </cols>
  <sheetData>
    <row r="1" spans="1:12" x14ac:dyDescent="0.2">
      <c r="A1" s="5" t="s">
        <v>179</v>
      </c>
      <c r="B1" s="5" t="s">
        <v>147</v>
      </c>
      <c r="C1" s="5" t="s">
        <v>148</v>
      </c>
      <c r="D1" s="5" t="s">
        <v>149</v>
      </c>
      <c r="E1" s="5" t="s">
        <v>150</v>
      </c>
      <c r="F1" s="5" t="s">
        <v>151</v>
      </c>
      <c r="G1" s="5" t="s">
        <v>152</v>
      </c>
      <c r="H1" s="7" t="s">
        <v>153</v>
      </c>
      <c r="I1" s="6" t="s">
        <v>154</v>
      </c>
      <c r="J1" s="6" t="s">
        <v>155</v>
      </c>
      <c r="K1" s="6" t="s">
        <v>156</v>
      </c>
      <c r="L1" s="6" t="s">
        <v>157</v>
      </c>
    </row>
    <row r="2" spans="1:12" x14ac:dyDescent="0.2">
      <c r="A2" s="5" t="s">
        <v>9</v>
      </c>
      <c r="B2" s="5">
        <v>254.3</v>
      </c>
      <c r="C2" s="5">
        <v>156.1</v>
      </c>
      <c r="D2" s="5">
        <v>0.05</v>
      </c>
      <c r="E2" s="5">
        <v>30</v>
      </c>
      <c r="F2" s="5">
        <v>15</v>
      </c>
      <c r="G2" s="5" t="s">
        <v>9</v>
      </c>
      <c r="H2">
        <v>1</v>
      </c>
      <c r="I2" s="6">
        <v>253.28</v>
      </c>
      <c r="J2" s="6" t="s">
        <v>158</v>
      </c>
      <c r="K2" s="6" t="s">
        <v>159</v>
      </c>
      <c r="L2" s="6" t="s">
        <v>160</v>
      </c>
    </row>
    <row r="3" spans="1:12" x14ac:dyDescent="0.2">
      <c r="A3" s="5" t="s">
        <v>18</v>
      </c>
      <c r="B3" s="5">
        <v>290.89999999999998</v>
      </c>
      <c r="C3" s="5">
        <v>230</v>
      </c>
      <c r="D3" s="5">
        <v>0.05</v>
      </c>
      <c r="E3" s="5">
        <v>35</v>
      </c>
      <c r="F3" s="5">
        <v>20</v>
      </c>
      <c r="G3" s="5" t="s">
        <v>18</v>
      </c>
      <c r="H3">
        <v>1</v>
      </c>
      <c r="I3" s="6">
        <v>290.32</v>
      </c>
      <c r="J3" s="6" t="s">
        <v>158</v>
      </c>
      <c r="K3" s="6" t="s">
        <v>161</v>
      </c>
      <c r="L3" s="6" t="s">
        <v>162</v>
      </c>
    </row>
    <row r="4" spans="1:12" x14ac:dyDescent="0.2">
      <c r="A4" s="5" t="s">
        <v>180</v>
      </c>
      <c r="B4" s="5">
        <v>331.9</v>
      </c>
      <c r="C4" s="5">
        <v>314.2</v>
      </c>
      <c r="D4" s="5">
        <v>0.05</v>
      </c>
      <c r="E4" s="5">
        <v>30</v>
      </c>
      <c r="F4" s="5">
        <v>20</v>
      </c>
      <c r="G4" s="5" t="s">
        <v>163</v>
      </c>
      <c r="H4">
        <f>331.35/385.82</f>
        <v>0.85882017521123843</v>
      </c>
      <c r="I4" s="6">
        <v>385.82</v>
      </c>
      <c r="J4" s="6" t="s">
        <v>158</v>
      </c>
      <c r="K4" s="6" t="s">
        <v>164</v>
      </c>
      <c r="L4" s="6" t="s">
        <v>160</v>
      </c>
    </row>
    <row r="5" spans="1:12" x14ac:dyDescent="0.2">
      <c r="A5" s="5" t="s">
        <v>17</v>
      </c>
      <c r="B5" s="5">
        <v>347.9</v>
      </c>
      <c r="C5" s="5">
        <v>158</v>
      </c>
      <c r="D5" s="5">
        <v>0.05</v>
      </c>
      <c r="E5" s="5">
        <v>35</v>
      </c>
      <c r="F5" s="5">
        <v>10</v>
      </c>
      <c r="G5" s="5" t="s">
        <v>17</v>
      </c>
      <c r="H5">
        <v>1</v>
      </c>
      <c r="I5" s="6"/>
      <c r="J5" s="6" t="s">
        <v>165</v>
      </c>
      <c r="K5" s="6"/>
      <c r="L5" s="6" t="s">
        <v>162</v>
      </c>
    </row>
    <row r="6" spans="1:12" x14ac:dyDescent="0.2">
      <c r="A6" s="5" t="s">
        <v>19</v>
      </c>
      <c r="B6" s="5">
        <v>361.9</v>
      </c>
      <c r="C6" s="5">
        <v>318.2</v>
      </c>
      <c r="D6" s="5">
        <v>0.05</v>
      </c>
      <c r="E6" s="5">
        <v>30</v>
      </c>
      <c r="F6" s="5">
        <v>20</v>
      </c>
      <c r="G6" s="5" t="s">
        <v>19</v>
      </c>
      <c r="H6">
        <v>1</v>
      </c>
      <c r="I6" s="6">
        <v>361.37</v>
      </c>
      <c r="J6" s="6" t="s">
        <v>158</v>
      </c>
      <c r="K6" s="6" t="s">
        <v>166</v>
      </c>
      <c r="L6" s="6" t="s">
        <v>167</v>
      </c>
    </row>
    <row r="7" spans="1:12" x14ac:dyDescent="0.2">
      <c r="A7" s="5" t="s">
        <v>28</v>
      </c>
      <c r="B7" s="5">
        <v>365.9</v>
      </c>
      <c r="C7" s="5">
        <v>114.2</v>
      </c>
      <c r="D7" s="5">
        <v>0.05</v>
      </c>
      <c r="E7" s="5">
        <v>20</v>
      </c>
      <c r="F7" s="5">
        <v>15</v>
      </c>
      <c r="G7" s="5" t="s">
        <v>168</v>
      </c>
      <c r="H7">
        <f>365.4/419.45</f>
        <v>0.87114077959232328</v>
      </c>
      <c r="I7" s="6">
        <v>419.45</v>
      </c>
      <c r="J7" s="6" t="s">
        <v>158</v>
      </c>
      <c r="K7" s="6" t="s">
        <v>169</v>
      </c>
      <c r="L7" s="6" t="s">
        <v>162</v>
      </c>
    </row>
    <row r="8" spans="1:12" x14ac:dyDescent="0.2">
      <c r="A8" s="5" t="s">
        <v>8</v>
      </c>
      <c r="B8" s="5">
        <v>425</v>
      </c>
      <c r="C8" s="5">
        <v>126.2</v>
      </c>
      <c r="D8" s="5">
        <v>0.05</v>
      </c>
      <c r="E8" s="5">
        <v>35</v>
      </c>
      <c r="F8" s="5">
        <v>25</v>
      </c>
      <c r="G8" s="5" t="s">
        <v>170</v>
      </c>
      <c r="H8">
        <f>424.98/479.46</f>
        <v>0.88637216868977609</v>
      </c>
      <c r="I8" s="6">
        <v>479.46</v>
      </c>
      <c r="J8" s="6" t="s">
        <v>158</v>
      </c>
      <c r="K8" s="6" t="s">
        <v>171</v>
      </c>
      <c r="L8" s="6" t="s">
        <v>172</v>
      </c>
    </row>
    <row r="9" spans="1:12" x14ac:dyDescent="0.2">
      <c r="A9" s="5" t="s">
        <v>181</v>
      </c>
      <c r="B9" s="5">
        <v>445</v>
      </c>
      <c r="C9" s="5">
        <v>428.2</v>
      </c>
      <c r="D9" s="5">
        <v>0.05</v>
      </c>
      <c r="E9" s="5">
        <v>30</v>
      </c>
      <c r="F9" s="5">
        <v>15</v>
      </c>
      <c r="G9" s="5" t="s">
        <v>173</v>
      </c>
      <c r="H9">
        <f>444.43/512.94</f>
        <v>0.86643662026747759</v>
      </c>
      <c r="I9" s="6">
        <v>512.94000000000005</v>
      </c>
      <c r="J9" s="6" t="s">
        <v>158</v>
      </c>
      <c r="K9" s="6" t="s">
        <v>174</v>
      </c>
      <c r="L9" s="6" t="s">
        <v>172</v>
      </c>
    </row>
    <row r="10" spans="1:12" x14ac:dyDescent="0.2">
      <c r="A10" s="5" t="s">
        <v>27</v>
      </c>
      <c r="B10" s="5">
        <v>476.1</v>
      </c>
      <c r="C10" s="5">
        <v>432.4</v>
      </c>
      <c r="D10" s="5">
        <v>0.05</v>
      </c>
      <c r="E10" s="5">
        <v>25</v>
      </c>
      <c r="F10" s="5">
        <v>10</v>
      </c>
      <c r="G10" s="5" t="s">
        <v>175</v>
      </c>
      <c r="H10">
        <f>475.52/497.5</f>
        <v>0.95581909547738686</v>
      </c>
      <c r="I10" s="6">
        <v>497.5</v>
      </c>
      <c r="J10" s="6" t="s">
        <v>158</v>
      </c>
      <c r="K10" s="6" t="s">
        <v>176</v>
      </c>
      <c r="L10" s="6" t="s">
        <v>177</v>
      </c>
    </row>
    <row r="11" spans="1:12" x14ac:dyDescent="0.2">
      <c r="A11" s="5" t="s">
        <v>7</v>
      </c>
      <c r="B11" s="5">
        <v>749.3</v>
      </c>
      <c r="C11" s="5">
        <v>158.1</v>
      </c>
      <c r="D11" s="5">
        <v>0.05</v>
      </c>
      <c r="E11" s="5">
        <v>40</v>
      </c>
      <c r="F11" s="5">
        <v>30</v>
      </c>
      <c r="G11" s="5" t="s">
        <v>7</v>
      </c>
      <c r="H11">
        <f>748.98/785.02</f>
        <v>0.95409034164734663</v>
      </c>
      <c r="I11" s="6">
        <v>785.02</v>
      </c>
      <c r="J11" s="6" t="s">
        <v>158</v>
      </c>
      <c r="K11" s="6" t="s">
        <v>178</v>
      </c>
      <c r="L11" s="6" t="s">
        <v>172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/>
  </sheetViews>
  <sheetFormatPr baseColWidth="10" defaultColWidth="8.83203125" defaultRowHeight="15" x14ac:dyDescent="0.2"/>
  <cols>
    <col min="1" max="1" width="13.6640625" customWidth="1"/>
    <col min="2" max="2" width="20.83203125" customWidth="1"/>
  </cols>
  <sheetData>
    <row r="1" spans="1:3" x14ac:dyDescent="0.2">
      <c r="A1" t="s">
        <v>54</v>
      </c>
      <c r="B1" t="s">
        <v>27</v>
      </c>
    </row>
    <row r="2" spans="1:3" x14ac:dyDescent="0.2">
      <c r="A2" s="1">
        <v>1.953125</v>
      </c>
      <c r="B2">
        <v>45.677999999999997</v>
      </c>
    </row>
    <row r="3" spans="1:3" x14ac:dyDescent="0.2">
      <c r="A3" s="1">
        <v>3.90625</v>
      </c>
      <c r="B3">
        <v>123.002</v>
      </c>
    </row>
    <row r="4" spans="1:3" x14ac:dyDescent="0.2">
      <c r="A4" s="1">
        <v>7.8125</v>
      </c>
      <c r="B4">
        <v>197.83199999999999</v>
      </c>
    </row>
    <row r="5" spans="1:3" x14ac:dyDescent="0.2">
      <c r="A5" s="1">
        <v>15.625</v>
      </c>
      <c r="B5">
        <v>672.49400000000003</v>
      </c>
    </row>
    <row r="6" spans="1:3" x14ac:dyDescent="0.2">
      <c r="A6" s="1">
        <v>31.25</v>
      </c>
    </row>
    <row r="7" spans="1:3" x14ac:dyDescent="0.2">
      <c r="A7" s="1">
        <v>62.5</v>
      </c>
      <c r="B7">
        <v>2797.1410000000001</v>
      </c>
    </row>
    <row r="8" spans="1:3" x14ac:dyDescent="0.2">
      <c r="A8" s="1">
        <v>125</v>
      </c>
      <c r="B8">
        <v>4665.9589999999998</v>
      </c>
    </row>
    <row r="9" spans="1:3" x14ac:dyDescent="0.2">
      <c r="A9" s="1">
        <v>250</v>
      </c>
      <c r="B9">
        <v>10495.258</v>
      </c>
    </row>
    <row r="10" spans="1:3" x14ac:dyDescent="0.2">
      <c r="A10" s="1">
        <v>500</v>
      </c>
      <c r="B10">
        <v>20171.723000000002</v>
      </c>
    </row>
    <row r="11" spans="1:3" x14ac:dyDescent="0.2">
      <c r="A11" s="1">
        <v>1000</v>
      </c>
      <c r="B11">
        <v>40960.906000000003</v>
      </c>
    </row>
    <row r="14" spans="1:3" x14ac:dyDescent="0.2">
      <c r="B14" t="s">
        <v>127</v>
      </c>
      <c r="C14" t="s">
        <v>128</v>
      </c>
    </row>
    <row r="15" spans="1:3" x14ac:dyDescent="0.2">
      <c r="A15" t="s">
        <v>30</v>
      </c>
      <c r="B15" t="s">
        <v>50</v>
      </c>
      <c r="C15" t="s">
        <v>50</v>
      </c>
    </row>
    <row r="16" spans="1:3" x14ac:dyDescent="0.2">
      <c r="A16" t="s">
        <v>31</v>
      </c>
      <c r="B16" t="s">
        <v>50</v>
      </c>
      <c r="C16" t="s">
        <v>50</v>
      </c>
    </row>
    <row r="17" spans="1:3" x14ac:dyDescent="0.2">
      <c r="A17" t="s">
        <v>32</v>
      </c>
      <c r="B17" t="s">
        <v>50</v>
      </c>
      <c r="C17" t="s">
        <v>50</v>
      </c>
    </row>
    <row r="18" spans="1:3" x14ac:dyDescent="0.2">
      <c r="A18" t="s">
        <v>33</v>
      </c>
      <c r="B18" t="s">
        <v>50</v>
      </c>
      <c r="C18" t="s">
        <v>50</v>
      </c>
    </row>
    <row r="19" spans="1:3" x14ac:dyDescent="0.2">
      <c r="A19" t="s">
        <v>34</v>
      </c>
      <c r="B19" t="s">
        <v>50</v>
      </c>
      <c r="C19" t="s">
        <v>50</v>
      </c>
    </row>
    <row r="20" spans="1:3" x14ac:dyDescent="0.2">
      <c r="A20" t="s">
        <v>35</v>
      </c>
      <c r="B20" t="s">
        <v>50</v>
      </c>
      <c r="C20" t="s">
        <v>50</v>
      </c>
    </row>
    <row r="21" spans="1:3" x14ac:dyDescent="0.2">
      <c r="A21" t="s">
        <v>36</v>
      </c>
      <c r="B21" t="s">
        <v>50</v>
      </c>
      <c r="C21" t="s">
        <v>50</v>
      </c>
    </row>
    <row r="22" spans="1:3" x14ac:dyDescent="0.2">
      <c r="A22" t="s">
        <v>37</v>
      </c>
      <c r="B22" t="s">
        <v>50</v>
      </c>
      <c r="C22" t="s">
        <v>50</v>
      </c>
    </row>
    <row r="23" spans="1:3" x14ac:dyDescent="0.2">
      <c r="A23" t="s">
        <v>38</v>
      </c>
      <c r="B23" t="s">
        <v>50</v>
      </c>
      <c r="C23" t="s">
        <v>50</v>
      </c>
    </row>
    <row r="24" spans="1:3" x14ac:dyDescent="0.2">
      <c r="A24" t="s">
        <v>39</v>
      </c>
      <c r="B24" t="s">
        <v>50</v>
      </c>
      <c r="C24" t="s">
        <v>50</v>
      </c>
    </row>
    <row r="25" spans="1:3" x14ac:dyDescent="0.2">
      <c r="A25" t="s">
        <v>40</v>
      </c>
      <c r="B25" t="s">
        <v>50</v>
      </c>
      <c r="C25" t="s">
        <v>50</v>
      </c>
    </row>
    <row r="26" spans="1:3" x14ac:dyDescent="0.2">
      <c r="A26" t="s">
        <v>41</v>
      </c>
      <c r="B26" t="s">
        <v>50</v>
      </c>
      <c r="C26" t="s">
        <v>50</v>
      </c>
    </row>
    <row r="27" spans="1:3" x14ac:dyDescent="0.2">
      <c r="A27" t="s">
        <v>42</v>
      </c>
      <c r="B27" t="s">
        <v>50</v>
      </c>
      <c r="C27" t="s">
        <v>50</v>
      </c>
    </row>
    <row r="28" spans="1:3" x14ac:dyDescent="0.2">
      <c r="A28" t="s">
        <v>43</v>
      </c>
      <c r="B28" t="s">
        <v>50</v>
      </c>
      <c r="C28" t="s">
        <v>50</v>
      </c>
    </row>
    <row r="29" spans="1:3" x14ac:dyDescent="0.2">
      <c r="A29" t="s">
        <v>44</v>
      </c>
      <c r="B29" t="s">
        <v>50</v>
      </c>
      <c r="C29" t="s">
        <v>50</v>
      </c>
    </row>
    <row r="30" spans="1:3" x14ac:dyDescent="0.2">
      <c r="A30" t="s">
        <v>45</v>
      </c>
      <c r="B30" t="s">
        <v>50</v>
      </c>
      <c r="C30" t="s">
        <v>50</v>
      </c>
    </row>
    <row r="31" spans="1:3" x14ac:dyDescent="0.2">
      <c r="A31" t="s">
        <v>46</v>
      </c>
      <c r="B31" t="s">
        <v>50</v>
      </c>
      <c r="C31" t="s">
        <v>50</v>
      </c>
    </row>
    <row r="32" spans="1:3" x14ac:dyDescent="0.2">
      <c r="A32" t="s">
        <v>47</v>
      </c>
      <c r="B32" t="s">
        <v>50</v>
      </c>
      <c r="C32" t="s">
        <v>50</v>
      </c>
    </row>
    <row r="33" spans="1:3" x14ac:dyDescent="0.2">
      <c r="A33" t="s">
        <v>48</v>
      </c>
      <c r="B33" t="s">
        <v>50</v>
      </c>
      <c r="C33" t="s">
        <v>50</v>
      </c>
    </row>
    <row r="34" spans="1:3" x14ac:dyDescent="0.2">
      <c r="A34" t="s">
        <v>49</v>
      </c>
      <c r="B34" t="s">
        <v>50</v>
      </c>
      <c r="C34" t="s">
        <v>50</v>
      </c>
    </row>
    <row r="35" spans="1:3" x14ac:dyDescent="0.2">
      <c r="A35" t="s">
        <v>126</v>
      </c>
      <c r="B35" t="s">
        <v>50</v>
      </c>
      <c r="C35" t="s">
        <v>50</v>
      </c>
    </row>
    <row r="36" spans="1:3" x14ac:dyDescent="0.2">
      <c r="A36" t="s">
        <v>129</v>
      </c>
      <c r="B36" t="s">
        <v>50</v>
      </c>
      <c r="C36" t="s">
        <v>50</v>
      </c>
    </row>
    <row r="37" spans="1:3" x14ac:dyDescent="0.2">
      <c r="A37" t="s">
        <v>130</v>
      </c>
      <c r="B37" t="s">
        <v>50</v>
      </c>
      <c r="C37" t="s">
        <v>50</v>
      </c>
    </row>
    <row r="38" spans="1:3" x14ac:dyDescent="0.2">
      <c r="A38" t="s">
        <v>131</v>
      </c>
      <c r="B38" t="s">
        <v>50</v>
      </c>
      <c r="C38" t="s">
        <v>50</v>
      </c>
    </row>
    <row r="39" spans="1:3" x14ac:dyDescent="0.2">
      <c r="A39" t="s">
        <v>132</v>
      </c>
      <c r="B39" t="s">
        <v>50</v>
      </c>
      <c r="C39" t="s">
        <v>50</v>
      </c>
    </row>
    <row r="40" spans="1:3" x14ac:dyDescent="0.2">
      <c r="A40" t="s">
        <v>133</v>
      </c>
      <c r="B40" t="s">
        <v>50</v>
      </c>
      <c r="C40" t="s">
        <v>50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zoomScale="115" zoomScaleNormal="115" zoomScalePageLayoutView="115" workbookViewId="0">
      <selection activeCell="G33" sqref="G33"/>
    </sheetView>
  </sheetViews>
  <sheetFormatPr baseColWidth="10" defaultColWidth="8.83203125" defaultRowHeight="15" x14ac:dyDescent="0.2"/>
  <cols>
    <col min="1" max="1" width="12.5" bestFit="1" customWidth="1"/>
    <col min="2" max="2" width="19.6640625" customWidth="1"/>
    <col min="3" max="3" width="19.1640625" customWidth="1"/>
    <col min="4" max="4" width="23" customWidth="1"/>
  </cols>
  <sheetData>
    <row r="1" spans="1:2" x14ac:dyDescent="0.2">
      <c r="A1" t="s">
        <v>54</v>
      </c>
      <c r="B1" t="s">
        <v>28</v>
      </c>
    </row>
    <row r="2" spans="1:2" x14ac:dyDescent="0.2">
      <c r="A2">
        <v>0.24</v>
      </c>
      <c r="B2">
        <v>12.933</v>
      </c>
    </row>
    <row r="3" spans="1:2" x14ac:dyDescent="0.2">
      <c r="A3">
        <v>0.49</v>
      </c>
    </row>
    <row r="4" spans="1:2" x14ac:dyDescent="0.2">
      <c r="A4">
        <v>0.98</v>
      </c>
      <c r="B4">
        <v>51.417000000000002</v>
      </c>
    </row>
    <row r="5" spans="1:2" x14ac:dyDescent="0.2">
      <c r="A5" s="1">
        <v>1.953125</v>
      </c>
      <c r="B5">
        <v>179.9</v>
      </c>
    </row>
    <row r="6" spans="1:2" x14ac:dyDescent="0.2">
      <c r="A6" s="1">
        <v>3.90625</v>
      </c>
      <c r="B6">
        <v>270.43099999999998</v>
      </c>
    </row>
    <row r="7" spans="1:2" x14ac:dyDescent="0.2">
      <c r="A7" s="1">
        <v>7.8125</v>
      </c>
      <c r="B7">
        <v>619.23699999999997</v>
      </c>
    </row>
    <row r="8" spans="1:2" x14ac:dyDescent="0.2">
      <c r="A8" s="1">
        <v>15.625</v>
      </c>
      <c r="B8">
        <v>1366.835</v>
      </c>
    </row>
    <row r="9" spans="1:2" x14ac:dyDescent="0.2">
      <c r="A9" s="1">
        <v>31.25</v>
      </c>
      <c r="B9">
        <v>2779.2829999999999</v>
      </c>
    </row>
    <row r="10" spans="1:2" x14ac:dyDescent="0.2">
      <c r="A10" s="1">
        <v>62.5</v>
      </c>
      <c r="B10">
        <v>5423.6049999999996</v>
      </c>
    </row>
    <row r="11" spans="1:2" x14ac:dyDescent="0.2">
      <c r="A11" s="1">
        <v>125</v>
      </c>
      <c r="B11">
        <v>10379.503000000001</v>
      </c>
    </row>
    <row r="12" spans="1:2" x14ac:dyDescent="0.2">
      <c r="A12" s="1">
        <v>250</v>
      </c>
      <c r="B12">
        <v>20535.116999999998</v>
      </c>
    </row>
    <row r="13" spans="1:2" x14ac:dyDescent="0.2">
      <c r="A13" s="1">
        <v>500</v>
      </c>
      <c r="B13">
        <v>36697.836000000003</v>
      </c>
    </row>
    <row r="14" spans="1:2" x14ac:dyDescent="0.2">
      <c r="A14" s="1">
        <v>1000</v>
      </c>
      <c r="B14">
        <v>66288.672000000006</v>
      </c>
    </row>
    <row r="17" spans="1:4" x14ac:dyDescent="0.2">
      <c r="B17" t="s">
        <v>52</v>
      </c>
      <c r="C17" s="2" t="s">
        <v>53</v>
      </c>
      <c r="D17" t="s">
        <v>51</v>
      </c>
    </row>
    <row r="18" spans="1:4" x14ac:dyDescent="0.2">
      <c r="A18" t="s">
        <v>30</v>
      </c>
      <c r="B18">
        <v>90.988</v>
      </c>
      <c r="C18">
        <f>(B18+29.947)/87.835</f>
        <v>1.3768429441566574</v>
      </c>
      <c r="D18">
        <f>C18*0.87</f>
        <v>1.1978533614162921</v>
      </c>
    </row>
    <row r="19" spans="1:4" x14ac:dyDescent="0.2">
      <c r="A19" t="s">
        <v>31</v>
      </c>
      <c r="B19" t="s">
        <v>50</v>
      </c>
      <c r="C19" t="s">
        <v>50</v>
      </c>
      <c r="D19" t="s">
        <v>50</v>
      </c>
    </row>
    <row r="20" spans="1:4" x14ac:dyDescent="0.2">
      <c r="A20" t="s">
        <v>32</v>
      </c>
      <c r="B20">
        <v>182.114</v>
      </c>
      <c r="C20">
        <f>(B20+29.947)/87.835</f>
        <v>2.4143109238913874</v>
      </c>
      <c r="D20">
        <f>C20*0.87</f>
        <v>2.100450503785507</v>
      </c>
    </row>
    <row r="21" spans="1:4" x14ac:dyDescent="0.2">
      <c r="A21" t="s">
        <v>33</v>
      </c>
      <c r="B21">
        <v>183.83099999999999</v>
      </c>
      <c r="C21">
        <f>(B21+29.947)/87.835</f>
        <v>2.4338589400580637</v>
      </c>
      <c r="D21">
        <f>C21*0.87</f>
        <v>2.1174572778505154</v>
      </c>
    </row>
    <row r="22" spans="1:4" x14ac:dyDescent="0.2">
      <c r="A22" t="s">
        <v>34</v>
      </c>
      <c r="B22" t="s">
        <v>50</v>
      </c>
      <c r="C22" t="s">
        <v>50</v>
      </c>
      <c r="D22" t="s">
        <v>50</v>
      </c>
    </row>
    <row r="23" spans="1:4" x14ac:dyDescent="0.2">
      <c r="A23" t="s">
        <v>35</v>
      </c>
      <c r="B23" t="s">
        <v>50</v>
      </c>
      <c r="C23" t="s">
        <v>50</v>
      </c>
      <c r="D23" t="s">
        <v>50</v>
      </c>
    </row>
    <row r="24" spans="1:4" x14ac:dyDescent="0.2">
      <c r="A24" t="s">
        <v>36</v>
      </c>
      <c r="B24" t="s">
        <v>50</v>
      </c>
      <c r="C24" t="s">
        <v>50</v>
      </c>
      <c r="D24" t="s">
        <v>50</v>
      </c>
    </row>
    <row r="25" spans="1:4" x14ac:dyDescent="0.2">
      <c r="A25" t="s">
        <v>37</v>
      </c>
      <c r="B25" t="s">
        <v>50</v>
      </c>
      <c r="C25" t="s">
        <v>50</v>
      </c>
      <c r="D25" t="s">
        <v>50</v>
      </c>
    </row>
    <row r="26" spans="1:4" x14ac:dyDescent="0.2">
      <c r="A26" t="s">
        <v>38</v>
      </c>
      <c r="B26" t="s">
        <v>50</v>
      </c>
      <c r="C26" t="s">
        <v>50</v>
      </c>
      <c r="D26" t="s">
        <v>50</v>
      </c>
    </row>
    <row r="27" spans="1:4" x14ac:dyDescent="0.2">
      <c r="A27" t="s">
        <v>39</v>
      </c>
      <c r="B27">
        <v>111.92</v>
      </c>
      <c r="C27">
        <f>(B27+29.947)/87.835</f>
        <v>1.6151534126487164</v>
      </c>
      <c r="D27">
        <f>C27*0.87</f>
        <v>1.4051834690043832</v>
      </c>
    </row>
    <row r="28" spans="1:4" x14ac:dyDescent="0.2">
      <c r="A28" t="s">
        <v>40</v>
      </c>
      <c r="B28" t="s">
        <v>50</v>
      </c>
      <c r="C28" t="s">
        <v>50</v>
      </c>
      <c r="D28" t="s">
        <v>50</v>
      </c>
    </row>
    <row r="29" spans="1:4" x14ac:dyDescent="0.2">
      <c r="A29" t="s">
        <v>41</v>
      </c>
      <c r="B29" t="s">
        <v>50</v>
      </c>
      <c r="C29" t="s">
        <v>50</v>
      </c>
      <c r="D29" t="s">
        <v>50</v>
      </c>
    </row>
    <row r="30" spans="1:4" x14ac:dyDescent="0.2">
      <c r="A30" t="s">
        <v>42</v>
      </c>
      <c r="B30" t="s">
        <v>50</v>
      </c>
      <c r="C30" t="s">
        <v>50</v>
      </c>
      <c r="D30" t="s">
        <v>50</v>
      </c>
    </row>
    <row r="31" spans="1:4" x14ac:dyDescent="0.2">
      <c r="A31" t="s">
        <v>43</v>
      </c>
      <c r="B31">
        <v>146.798</v>
      </c>
      <c r="C31">
        <f>(B31+29.947)/87.835</f>
        <v>2.0122388569476861</v>
      </c>
      <c r="D31">
        <f>C31*0.87</f>
        <v>1.750647805544487</v>
      </c>
    </row>
    <row r="32" spans="1:4" x14ac:dyDescent="0.2">
      <c r="A32" t="s">
        <v>44</v>
      </c>
      <c r="B32">
        <v>119.977</v>
      </c>
      <c r="C32">
        <f>(B32+29.947)/87.835</f>
        <v>1.7068822223487223</v>
      </c>
      <c r="D32">
        <f>C32*0.87</f>
        <v>1.4849875334433884</v>
      </c>
    </row>
    <row r="33" spans="1:4" x14ac:dyDescent="0.2">
      <c r="A33" t="s">
        <v>45</v>
      </c>
      <c r="B33">
        <v>138.911</v>
      </c>
      <c r="C33">
        <f>(B33+29.947)/87.835</f>
        <v>1.9224454943928959</v>
      </c>
      <c r="D33">
        <f>C33*0.87</f>
        <v>1.6725275801218193</v>
      </c>
    </row>
    <row r="34" spans="1:4" x14ac:dyDescent="0.2">
      <c r="A34" t="s">
        <v>46</v>
      </c>
      <c r="B34" t="s">
        <v>50</v>
      </c>
      <c r="C34" t="s">
        <v>50</v>
      </c>
      <c r="D34" t="s">
        <v>50</v>
      </c>
    </row>
    <row r="35" spans="1:4" x14ac:dyDescent="0.2">
      <c r="A35" t="s">
        <v>47</v>
      </c>
      <c r="B35" t="s">
        <v>50</v>
      </c>
      <c r="C35" t="s">
        <v>50</v>
      </c>
      <c r="D35" t="s">
        <v>50</v>
      </c>
    </row>
    <row r="36" spans="1:4" x14ac:dyDescent="0.2">
      <c r="A36" t="s">
        <v>48</v>
      </c>
      <c r="B36">
        <v>175.44900000000001</v>
      </c>
      <c r="C36">
        <f>(B36+29.947)/87.835</f>
        <v>2.3384300108157343</v>
      </c>
      <c r="D36">
        <f>C36*0.87</f>
        <v>2.0344341094096889</v>
      </c>
    </row>
    <row r="37" spans="1:4" x14ac:dyDescent="0.2">
      <c r="A37" t="s">
        <v>49</v>
      </c>
      <c r="B37" t="s">
        <v>50</v>
      </c>
      <c r="C37" t="s">
        <v>50</v>
      </c>
      <c r="D37" t="s">
        <v>50</v>
      </c>
    </row>
    <row r="38" spans="1:4" x14ac:dyDescent="0.2">
      <c r="A38" t="s">
        <v>126</v>
      </c>
      <c r="B38">
        <v>100.907</v>
      </c>
      <c r="C38">
        <f t="shared" ref="C38:C43" si="0">(B38+29.947)/87.835</f>
        <v>1.489770592588376</v>
      </c>
      <c r="D38">
        <f t="shared" ref="D38:D43" si="1">C38*0.87</f>
        <v>1.2961004155518872</v>
      </c>
    </row>
    <row r="39" spans="1:4" x14ac:dyDescent="0.2">
      <c r="A39" t="s">
        <v>129</v>
      </c>
      <c r="B39">
        <v>100.19</v>
      </c>
      <c r="C39">
        <f t="shared" si="0"/>
        <v>1.4816075596288496</v>
      </c>
      <c r="D39">
        <f t="shared" si="1"/>
        <v>1.2889985768770991</v>
      </c>
    </row>
    <row r="40" spans="1:4" x14ac:dyDescent="0.2">
      <c r="A40" t="s">
        <v>130</v>
      </c>
      <c r="B40">
        <v>198.9</v>
      </c>
      <c r="C40">
        <f t="shared" si="0"/>
        <v>2.6054192520066035</v>
      </c>
      <c r="D40">
        <f t="shared" si="1"/>
        <v>2.2667147492457449</v>
      </c>
    </row>
    <row r="41" spans="1:4" x14ac:dyDescent="0.2">
      <c r="A41" t="s">
        <v>131</v>
      </c>
      <c r="B41">
        <v>257.24599999999998</v>
      </c>
      <c r="C41">
        <f t="shared" si="0"/>
        <v>3.2696874822109638</v>
      </c>
      <c r="D41">
        <f t="shared" si="1"/>
        <v>2.8446281095235384</v>
      </c>
    </row>
    <row r="42" spans="1:4" x14ac:dyDescent="0.2">
      <c r="A42" t="s">
        <v>132</v>
      </c>
      <c r="B42">
        <v>452.48599999999999</v>
      </c>
      <c r="C42">
        <f t="shared" si="0"/>
        <v>5.4924916035748854</v>
      </c>
      <c r="D42">
        <f t="shared" si="1"/>
        <v>4.7784676951101499</v>
      </c>
    </row>
    <row r="43" spans="1:4" x14ac:dyDescent="0.2">
      <c r="A43" t="s">
        <v>133</v>
      </c>
      <c r="B43">
        <v>208.4</v>
      </c>
      <c r="C43">
        <f t="shared" si="0"/>
        <v>2.7135765924745265</v>
      </c>
      <c r="D43">
        <f t="shared" si="1"/>
        <v>2.3608116354528379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zoomScale="115" zoomScaleNormal="115" zoomScalePageLayoutView="115" workbookViewId="0"/>
  </sheetViews>
  <sheetFormatPr baseColWidth="10" defaultColWidth="8.83203125" defaultRowHeight="15" x14ac:dyDescent="0.2"/>
  <cols>
    <col min="1" max="1" width="12.5" bestFit="1" customWidth="1"/>
    <col min="2" max="2" width="13.33203125" customWidth="1"/>
    <col min="3" max="3" width="18.5" customWidth="1"/>
    <col min="4" max="4" width="15.6640625" customWidth="1"/>
    <col min="5" max="6" width="11.83203125" bestFit="1" customWidth="1"/>
    <col min="9" max="12" width="14.6640625" bestFit="1" customWidth="1"/>
    <col min="13" max="13" width="13.6640625" bestFit="1" customWidth="1"/>
    <col min="14" max="14" width="14.6640625" bestFit="1" customWidth="1"/>
  </cols>
  <sheetData>
    <row r="1" spans="1:16" x14ac:dyDescent="0.2">
      <c r="A1" t="s">
        <v>54</v>
      </c>
      <c r="B1" t="s">
        <v>134</v>
      </c>
      <c r="L1" t="s">
        <v>62</v>
      </c>
      <c r="O1" t="s">
        <v>62</v>
      </c>
      <c r="P1" t="s">
        <v>135</v>
      </c>
    </row>
    <row r="2" spans="1:16" x14ac:dyDescent="0.2">
      <c r="A2" s="1">
        <v>15.625</v>
      </c>
      <c r="B2">
        <f t="shared" ref="B2:B8" si="0">P2/0.74</f>
        <v>62.381081081081078</v>
      </c>
      <c r="K2" t="s">
        <v>20</v>
      </c>
      <c r="L2">
        <v>4530.0379999999996</v>
      </c>
      <c r="N2" t="s">
        <v>55</v>
      </c>
      <c r="O2">
        <v>3503.6979999999999</v>
      </c>
      <c r="P2">
        <v>46.161999999999999</v>
      </c>
    </row>
    <row r="3" spans="1:16" x14ac:dyDescent="0.2">
      <c r="A3" s="1">
        <v>31.25</v>
      </c>
      <c r="B3">
        <f t="shared" si="0"/>
        <v>147.43378378378378</v>
      </c>
      <c r="K3" t="s">
        <v>21</v>
      </c>
      <c r="L3">
        <v>4677.8370000000004</v>
      </c>
      <c r="N3" t="s">
        <v>56</v>
      </c>
      <c r="O3">
        <v>3488.0070000000001</v>
      </c>
      <c r="P3">
        <v>109.101</v>
      </c>
    </row>
    <row r="4" spans="1:16" x14ac:dyDescent="0.2">
      <c r="A4" s="1">
        <v>62.5</v>
      </c>
      <c r="B4">
        <f t="shared" si="0"/>
        <v>571.98243243243246</v>
      </c>
      <c r="K4" t="s">
        <v>22</v>
      </c>
      <c r="L4">
        <v>4929.0640000000003</v>
      </c>
      <c r="N4" t="s">
        <v>57</v>
      </c>
      <c r="O4">
        <v>3337.3719999999998</v>
      </c>
      <c r="P4">
        <v>423.267</v>
      </c>
    </row>
    <row r="5" spans="1:16" x14ac:dyDescent="0.2">
      <c r="A5" s="1">
        <v>125</v>
      </c>
      <c r="B5">
        <f t="shared" si="0"/>
        <v>1966.0148648648651</v>
      </c>
      <c r="K5" t="s">
        <v>23</v>
      </c>
      <c r="L5">
        <v>4244.2939999999999</v>
      </c>
      <c r="N5" t="s">
        <v>58</v>
      </c>
      <c r="O5">
        <v>3456.299</v>
      </c>
      <c r="P5">
        <v>1454.8510000000001</v>
      </c>
    </row>
    <row r="6" spans="1:16" x14ac:dyDescent="0.2">
      <c r="A6" s="1">
        <v>250</v>
      </c>
      <c r="B6">
        <f t="shared" si="0"/>
        <v>5760.967567567568</v>
      </c>
      <c r="K6" t="s">
        <v>24</v>
      </c>
      <c r="L6">
        <v>4689.5169999999998</v>
      </c>
      <c r="N6" t="s">
        <v>59</v>
      </c>
      <c r="O6">
        <v>3383.866</v>
      </c>
      <c r="P6">
        <v>4263.116</v>
      </c>
    </row>
    <row r="7" spans="1:16" x14ac:dyDescent="0.2">
      <c r="A7" s="1">
        <v>500</v>
      </c>
      <c r="B7">
        <f t="shared" si="0"/>
        <v>13845.266216216216</v>
      </c>
      <c r="K7" t="s">
        <v>25</v>
      </c>
      <c r="L7">
        <v>4605.5630000000001</v>
      </c>
      <c r="N7" t="s">
        <v>60</v>
      </c>
      <c r="O7">
        <v>3289.5729999999999</v>
      </c>
      <c r="P7">
        <v>10245.496999999999</v>
      </c>
    </row>
    <row r="8" spans="1:16" x14ac:dyDescent="0.2">
      <c r="A8" s="1">
        <v>1000</v>
      </c>
      <c r="B8">
        <f t="shared" si="0"/>
        <v>36529.112162162164</v>
      </c>
      <c r="C8" s="3"/>
      <c r="K8" t="s">
        <v>26</v>
      </c>
      <c r="L8">
        <v>4281.5309999999999</v>
      </c>
      <c r="N8" t="s">
        <v>61</v>
      </c>
      <c r="O8">
        <v>3217.8319999999999</v>
      </c>
      <c r="P8">
        <v>27031.543000000001</v>
      </c>
    </row>
    <row r="9" spans="1:16" x14ac:dyDescent="0.2">
      <c r="K9" t="s">
        <v>63</v>
      </c>
      <c r="L9">
        <f>AVERAGE(L2:L8)</f>
        <v>4565.4062857142862</v>
      </c>
      <c r="O9">
        <f>AVERAGE(O2:O8)</f>
        <v>3382.3781428571424</v>
      </c>
    </row>
    <row r="10" spans="1:16" x14ac:dyDescent="0.2">
      <c r="K10" t="s">
        <v>136</v>
      </c>
      <c r="O10" s="2">
        <f>O9/L9</f>
        <v>0.74087122397868876</v>
      </c>
    </row>
    <row r="16" spans="1:16" x14ac:dyDescent="0.2">
      <c r="B16" s="2" t="s">
        <v>101</v>
      </c>
      <c r="C16" t="s">
        <v>119</v>
      </c>
      <c r="D16" s="2" t="s">
        <v>64</v>
      </c>
    </row>
    <row r="17" spans="1:4" x14ac:dyDescent="0.2">
      <c r="A17" t="s">
        <v>30</v>
      </c>
      <c r="B17" t="s">
        <v>50</v>
      </c>
      <c r="C17" t="s">
        <v>50</v>
      </c>
      <c r="D17" t="s">
        <v>50</v>
      </c>
    </row>
    <row r="18" spans="1:4" x14ac:dyDescent="0.2">
      <c r="A18" t="s">
        <v>31</v>
      </c>
      <c r="B18">
        <v>1161.2550000000001</v>
      </c>
      <c r="C18">
        <f>(SQRT(21.119*21.119+4*0.0161*(706.48+B18))-21.119)/2/0.0161</f>
        <v>83.165800425970588</v>
      </c>
      <c r="D18">
        <f>C18*0.86</f>
        <v>71.522588366334702</v>
      </c>
    </row>
    <row r="19" spans="1:4" x14ac:dyDescent="0.2">
      <c r="A19" t="s">
        <v>32</v>
      </c>
      <c r="B19">
        <v>190.94300000000001</v>
      </c>
      <c r="C19">
        <f>(SQRT(21.119*21.119+4*0.0161*(706.48+B19))-21.119)/2/0.0161</f>
        <v>41.199617564820805</v>
      </c>
      <c r="D19">
        <f>C19*0.86</f>
        <v>35.431671105745892</v>
      </c>
    </row>
    <row r="20" spans="1:4" x14ac:dyDescent="0.2">
      <c r="A20" t="s">
        <v>33</v>
      </c>
      <c r="B20">
        <v>345.63499999999999</v>
      </c>
      <c r="C20">
        <f>(SQRT(21.119*21.119+4*0.0161*(706.48+B20))-21.119)/2/0.0161</f>
        <v>48.057735249372207</v>
      </c>
      <c r="D20">
        <f>C20*0.86</f>
        <v>41.329652314460098</v>
      </c>
    </row>
    <row r="21" spans="1:4" x14ac:dyDescent="0.2">
      <c r="A21" t="s">
        <v>34</v>
      </c>
      <c r="B21">
        <v>963.37199999999996</v>
      </c>
      <c r="C21">
        <f>(SQRT(21.119*21.119+4*0.0161*(706.48+B21))-21.119)/2/0.0161</f>
        <v>74.803003110173776</v>
      </c>
      <c r="D21">
        <f>C21*0.86</f>
        <v>64.330582674749451</v>
      </c>
    </row>
    <row r="22" spans="1:4" x14ac:dyDescent="0.2">
      <c r="A22" t="s">
        <v>35</v>
      </c>
      <c r="B22">
        <v>1735.817</v>
      </c>
      <c r="C22">
        <f>(SQRT(21.119*21.119+4*0.0161*(706.48+B22))-21.119)/2/0.0161</f>
        <v>106.92814873891002</v>
      </c>
      <c r="D22">
        <f>C22*0.86</f>
        <v>91.958207915462623</v>
      </c>
    </row>
    <row r="23" spans="1:4" x14ac:dyDescent="0.2">
      <c r="A23" t="s">
        <v>36</v>
      </c>
      <c r="B23" t="s">
        <v>50</v>
      </c>
      <c r="C23" t="s">
        <v>50</v>
      </c>
      <c r="D23" t="s">
        <v>50</v>
      </c>
    </row>
    <row r="24" spans="1:4" x14ac:dyDescent="0.2">
      <c r="A24" t="s">
        <v>37</v>
      </c>
      <c r="B24">
        <v>1648.63</v>
      </c>
      <c r="C24">
        <f t="shared" ref="C24:C29" si="1">(SQRT(21.119*21.119+4*0.0161*(706.48+B24))-21.119)/2/0.0161</f>
        <v>103.37019322657501</v>
      </c>
      <c r="D24">
        <f t="shared" ref="D24:D29" si="2">C24*0.86</f>
        <v>88.898366174854502</v>
      </c>
    </row>
    <row r="25" spans="1:4" x14ac:dyDescent="0.2">
      <c r="A25" t="s">
        <v>38</v>
      </c>
      <c r="B25">
        <v>250.21100000000001</v>
      </c>
      <c r="C25">
        <f t="shared" si="1"/>
        <v>43.835149516392562</v>
      </c>
      <c r="D25">
        <f t="shared" si="2"/>
        <v>37.698228584097606</v>
      </c>
    </row>
    <row r="26" spans="1:4" x14ac:dyDescent="0.2">
      <c r="A26" t="s">
        <v>39</v>
      </c>
      <c r="B26">
        <v>1441.5740000000001</v>
      </c>
      <c r="C26">
        <f t="shared" si="1"/>
        <v>94.853013158962014</v>
      </c>
      <c r="D26">
        <f t="shared" si="2"/>
        <v>81.573591316707336</v>
      </c>
    </row>
    <row r="27" spans="1:4" x14ac:dyDescent="0.2">
      <c r="A27" t="s">
        <v>40</v>
      </c>
      <c r="B27">
        <v>1302.6410000000001</v>
      </c>
      <c r="C27">
        <f t="shared" si="1"/>
        <v>89.083460685619912</v>
      </c>
      <c r="D27">
        <f t="shared" si="2"/>
        <v>76.611776189633119</v>
      </c>
    </row>
    <row r="28" spans="1:4" x14ac:dyDescent="0.2">
      <c r="A28" t="s">
        <v>41</v>
      </c>
      <c r="B28">
        <v>1256.422</v>
      </c>
      <c r="C28">
        <f t="shared" si="1"/>
        <v>87.154166207411507</v>
      </c>
      <c r="D28">
        <f t="shared" si="2"/>
        <v>74.952582938373894</v>
      </c>
    </row>
    <row r="29" spans="1:4" x14ac:dyDescent="0.2">
      <c r="A29" t="s">
        <v>42</v>
      </c>
      <c r="B29">
        <v>1188.2380000000001</v>
      </c>
      <c r="C29">
        <f t="shared" si="1"/>
        <v>84.298817250096207</v>
      </c>
      <c r="D29">
        <f t="shared" si="2"/>
        <v>72.496982835082733</v>
      </c>
    </row>
    <row r="30" spans="1:4" x14ac:dyDescent="0.2">
      <c r="A30" t="s">
        <v>43</v>
      </c>
      <c r="B30" t="s">
        <v>50</v>
      </c>
      <c r="C30" t="s">
        <v>50</v>
      </c>
      <c r="D30" t="s">
        <v>50</v>
      </c>
    </row>
    <row r="31" spans="1:4" x14ac:dyDescent="0.2">
      <c r="A31" t="s">
        <v>44</v>
      </c>
      <c r="B31">
        <v>1466.4680000000001</v>
      </c>
      <c r="C31">
        <f>(SQRT(21.119*21.119+4*0.0161*(706.48+B31))-21.119)/2/0.0161</f>
        <v>95.882123084114383</v>
      </c>
      <c r="D31">
        <f>C31*0.86</f>
        <v>82.458625852338372</v>
      </c>
    </row>
    <row r="32" spans="1:4" x14ac:dyDescent="0.2">
      <c r="A32" t="s">
        <v>45</v>
      </c>
      <c r="B32">
        <v>3899.8330000000001</v>
      </c>
      <c r="C32">
        <f>(SQRT(21.119*21.119+4*0.0161*(706.48+B32))-21.119)/2/0.0161</f>
        <v>190.45855324138816</v>
      </c>
      <c r="D32">
        <f>C32*0.86</f>
        <v>163.79435578759382</v>
      </c>
    </row>
    <row r="33" spans="1:4" x14ac:dyDescent="0.2">
      <c r="A33" t="s">
        <v>46</v>
      </c>
      <c r="B33">
        <v>2004.5139999999999</v>
      </c>
      <c r="C33">
        <f>(SQRT(21.119*21.119+4*0.0161*(706.48+B33))-21.119)/2/0.0161</f>
        <v>117.79031294312455</v>
      </c>
      <c r="D33">
        <f>C33*0.86</f>
        <v>101.29966913108711</v>
      </c>
    </row>
    <row r="34" spans="1:4" x14ac:dyDescent="0.2">
      <c r="A34" t="s">
        <v>47</v>
      </c>
      <c r="B34">
        <v>1153.5989999999999</v>
      </c>
      <c r="C34">
        <f>(SQRT(21.119*21.119+4*0.0161*(706.48+B34))-21.119)/2/0.0161</f>
        <v>82.844008315210743</v>
      </c>
      <c r="D34">
        <f>C34*0.86</f>
        <v>71.245847151081236</v>
      </c>
    </row>
    <row r="35" spans="1:4" x14ac:dyDescent="0.2">
      <c r="A35" t="s">
        <v>48</v>
      </c>
      <c r="B35" t="s">
        <v>50</v>
      </c>
      <c r="C35" t="s">
        <v>50</v>
      </c>
      <c r="D35" t="s">
        <v>50</v>
      </c>
    </row>
    <row r="36" spans="1:4" x14ac:dyDescent="0.2">
      <c r="A36" t="s">
        <v>49</v>
      </c>
      <c r="B36">
        <v>1032.6890000000001</v>
      </c>
      <c r="C36">
        <f>(SQRT(21.119*21.119+4*0.0161*(706.48+B36))-21.119)/2/0.0161</f>
        <v>77.743279431002421</v>
      </c>
      <c r="D36">
        <f>C36*0.86</f>
        <v>66.859220310662081</v>
      </c>
    </row>
    <row r="37" spans="1:4" x14ac:dyDescent="0.2">
      <c r="A37" t="s">
        <v>126</v>
      </c>
      <c r="B37">
        <v>532.90200000000004</v>
      </c>
      <c r="C37">
        <f>(SQRT(21.119*21.119+4*0.0161*(706.48+B37))-21.119)/2/0.0161</f>
        <v>56.271667281931748</v>
      </c>
      <c r="D37">
        <f>C37*0.86</f>
        <v>48.3936338624613</v>
      </c>
    </row>
    <row r="38" spans="1:4" x14ac:dyDescent="0.2">
      <c r="A38" t="s">
        <v>129</v>
      </c>
      <c r="B38" t="s">
        <v>50</v>
      </c>
      <c r="C38" t="s">
        <v>50</v>
      </c>
      <c r="D38" t="s">
        <v>50</v>
      </c>
    </row>
    <row r="39" spans="1:4" x14ac:dyDescent="0.2">
      <c r="A39" t="s">
        <v>130</v>
      </c>
      <c r="B39" t="s">
        <v>50</v>
      </c>
      <c r="C39" t="s">
        <v>50</v>
      </c>
      <c r="D39" t="s">
        <v>50</v>
      </c>
    </row>
    <row r="40" spans="1:4" x14ac:dyDescent="0.2">
      <c r="A40" t="s">
        <v>131</v>
      </c>
      <c r="B40" t="s">
        <v>50</v>
      </c>
      <c r="C40" t="s">
        <v>50</v>
      </c>
      <c r="D40" t="s">
        <v>50</v>
      </c>
    </row>
    <row r="41" spans="1:4" x14ac:dyDescent="0.2">
      <c r="A41" t="s">
        <v>132</v>
      </c>
      <c r="B41" t="s">
        <v>50</v>
      </c>
      <c r="C41" t="s">
        <v>50</v>
      </c>
      <c r="D41" t="s">
        <v>50</v>
      </c>
    </row>
    <row r="42" spans="1:4" x14ac:dyDescent="0.2">
      <c r="A42" t="s">
        <v>133</v>
      </c>
      <c r="B42" t="s">
        <v>50</v>
      </c>
      <c r="C42" t="s">
        <v>50</v>
      </c>
      <c r="D42" t="s">
        <v>50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zoomScale="115" zoomScaleNormal="115" zoomScalePageLayoutView="115" workbookViewId="0">
      <selection activeCell="D19" sqref="D19"/>
    </sheetView>
  </sheetViews>
  <sheetFormatPr baseColWidth="10" defaultColWidth="8.83203125" defaultRowHeight="15" x14ac:dyDescent="0.2"/>
  <cols>
    <col min="1" max="1" width="12.5" bestFit="1" customWidth="1"/>
    <col min="2" max="2" width="19.1640625" bestFit="1" customWidth="1"/>
    <col min="3" max="3" width="16.6640625" customWidth="1"/>
    <col min="4" max="4" width="25.33203125" bestFit="1" customWidth="1"/>
  </cols>
  <sheetData>
    <row r="1" spans="1:2" x14ac:dyDescent="0.2">
      <c r="A1" t="s">
        <v>54</v>
      </c>
      <c r="B1" t="s">
        <v>29</v>
      </c>
    </row>
    <row r="2" spans="1:2" x14ac:dyDescent="0.2">
      <c r="A2">
        <v>0.12</v>
      </c>
      <c r="B2">
        <v>18.170999999999999</v>
      </c>
    </row>
    <row r="3" spans="1:2" x14ac:dyDescent="0.2">
      <c r="A3">
        <v>0.24</v>
      </c>
      <c r="B3">
        <v>73.433000000000007</v>
      </c>
    </row>
    <row r="4" spans="1:2" x14ac:dyDescent="0.2">
      <c r="A4">
        <v>0.49</v>
      </c>
      <c r="B4">
        <v>46.707999999999998</v>
      </c>
    </row>
    <row r="5" spans="1:2" x14ac:dyDescent="0.2">
      <c r="A5">
        <v>0.98</v>
      </c>
      <c r="B5">
        <v>70.742999999999995</v>
      </c>
    </row>
    <row r="6" spans="1:2" x14ac:dyDescent="0.2">
      <c r="A6" s="1">
        <v>1.953125</v>
      </c>
      <c r="B6">
        <v>243.25299999999999</v>
      </c>
    </row>
    <row r="7" spans="1:2" x14ac:dyDescent="0.2">
      <c r="A7" s="1">
        <v>3.90625</v>
      </c>
      <c r="B7">
        <v>462.822</v>
      </c>
    </row>
    <row r="8" spans="1:2" x14ac:dyDescent="0.2">
      <c r="A8" s="1">
        <v>7.8125</v>
      </c>
      <c r="B8">
        <v>1571.5360000000001</v>
      </c>
    </row>
    <row r="9" spans="1:2" x14ac:dyDescent="0.2">
      <c r="A9" s="1">
        <v>15.625</v>
      </c>
      <c r="B9">
        <v>2574.5129999999999</v>
      </c>
    </row>
    <row r="10" spans="1:2" x14ac:dyDescent="0.2">
      <c r="A10" s="1">
        <v>31.25</v>
      </c>
      <c r="B10">
        <v>6601.7489999999998</v>
      </c>
    </row>
    <row r="11" spans="1:2" x14ac:dyDescent="0.2">
      <c r="A11" s="1">
        <v>62.5</v>
      </c>
    </row>
    <row r="12" spans="1:2" x14ac:dyDescent="0.2">
      <c r="A12" s="1">
        <v>125</v>
      </c>
      <c r="B12">
        <v>27587.173999999999</v>
      </c>
    </row>
    <row r="13" spans="1:2" x14ac:dyDescent="0.2">
      <c r="A13" s="1">
        <v>250</v>
      </c>
      <c r="B13">
        <v>64422.605000000003</v>
      </c>
    </row>
    <row r="14" spans="1:2" x14ac:dyDescent="0.2">
      <c r="A14" s="1">
        <v>500</v>
      </c>
      <c r="B14">
        <v>153580.859</v>
      </c>
    </row>
    <row r="15" spans="1:2" x14ac:dyDescent="0.2">
      <c r="A15" s="1">
        <v>1000</v>
      </c>
      <c r="B15">
        <v>345621.21899999998</v>
      </c>
    </row>
    <row r="18" spans="1:4" x14ac:dyDescent="0.2">
      <c r="B18" t="s">
        <v>102</v>
      </c>
      <c r="C18" t="s">
        <v>103</v>
      </c>
      <c r="D18" s="2" t="s">
        <v>116</v>
      </c>
    </row>
    <row r="19" spans="1:4" x14ac:dyDescent="0.2">
      <c r="A19" t="s">
        <v>30</v>
      </c>
      <c r="B19">
        <v>90.613</v>
      </c>
      <c r="C19">
        <f t="shared" ref="C19:C43" si="0">(B19+357.2)/223.09</f>
        <v>2.0073199157290778</v>
      </c>
      <c r="D19">
        <f t="shared" ref="D19:D43" si="1">C19*0.87</f>
        <v>1.7463683266842975</v>
      </c>
    </row>
    <row r="20" spans="1:4" x14ac:dyDescent="0.2">
      <c r="A20" t="s">
        <v>31</v>
      </c>
      <c r="B20">
        <v>2513.5830000000001</v>
      </c>
      <c r="C20">
        <f t="shared" si="0"/>
        <v>12.868272894347571</v>
      </c>
      <c r="D20">
        <f t="shared" si="1"/>
        <v>11.195397418082386</v>
      </c>
    </row>
    <row r="21" spans="1:4" x14ac:dyDescent="0.2">
      <c r="A21" t="s">
        <v>32</v>
      </c>
      <c r="B21">
        <v>2735.67</v>
      </c>
      <c r="C21">
        <f t="shared" si="0"/>
        <v>13.86377695100632</v>
      </c>
      <c r="D21">
        <f t="shared" si="1"/>
        <v>12.061485947375498</v>
      </c>
    </row>
    <row r="22" spans="1:4" x14ac:dyDescent="0.2">
      <c r="A22" t="s">
        <v>33</v>
      </c>
      <c r="B22">
        <v>575.58900000000006</v>
      </c>
      <c r="C22">
        <f t="shared" si="0"/>
        <v>4.181222824868887</v>
      </c>
      <c r="D22">
        <f t="shared" si="1"/>
        <v>3.6376638576359315</v>
      </c>
    </row>
    <row r="23" spans="1:4" x14ac:dyDescent="0.2">
      <c r="A23" t="s">
        <v>34</v>
      </c>
      <c r="B23">
        <v>2635.4270000000001</v>
      </c>
      <c r="C23">
        <f t="shared" si="0"/>
        <v>13.414438119144739</v>
      </c>
      <c r="D23">
        <f t="shared" si="1"/>
        <v>11.670561163655924</v>
      </c>
    </row>
    <row r="24" spans="1:4" x14ac:dyDescent="0.2">
      <c r="A24" t="s">
        <v>35</v>
      </c>
      <c r="B24">
        <v>2320.75</v>
      </c>
      <c r="C24">
        <f t="shared" si="0"/>
        <v>12.00389977139271</v>
      </c>
      <c r="D24">
        <f t="shared" si="1"/>
        <v>10.443392801111658</v>
      </c>
    </row>
    <row r="25" spans="1:4" x14ac:dyDescent="0.2">
      <c r="A25" t="s">
        <v>36</v>
      </c>
      <c r="B25">
        <v>560.351</v>
      </c>
      <c r="C25">
        <f t="shared" si="0"/>
        <v>4.1129185530503385</v>
      </c>
      <c r="D25">
        <f t="shared" si="1"/>
        <v>3.5782391411537944</v>
      </c>
    </row>
    <row r="26" spans="1:4" x14ac:dyDescent="0.2">
      <c r="A26" t="s">
        <v>37</v>
      </c>
      <c r="B26">
        <v>1761.64</v>
      </c>
      <c r="C26">
        <f t="shared" si="0"/>
        <v>9.4976915146353491</v>
      </c>
      <c r="D26">
        <f t="shared" si="1"/>
        <v>8.2629916177327534</v>
      </c>
    </row>
    <row r="27" spans="1:4" x14ac:dyDescent="0.2">
      <c r="A27" t="s">
        <v>38</v>
      </c>
      <c r="B27">
        <v>1388.0709999999999</v>
      </c>
      <c r="C27">
        <f t="shared" si="0"/>
        <v>7.82317002106773</v>
      </c>
      <c r="D27">
        <f t="shared" si="1"/>
        <v>6.8061579183289247</v>
      </c>
    </row>
    <row r="28" spans="1:4" x14ac:dyDescent="0.2">
      <c r="A28" t="s">
        <v>39</v>
      </c>
      <c r="B28">
        <v>1736.152</v>
      </c>
      <c r="C28">
        <f t="shared" si="0"/>
        <v>9.3834416603164641</v>
      </c>
      <c r="D28">
        <f t="shared" si="1"/>
        <v>8.1635942444753233</v>
      </c>
    </row>
    <row r="29" spans="1:4" x14ac:dyDescent="0.2">
      <c r="A29" t="s">
        <v>40</v>
      </c>
      <c r="B29">
        <v>1995.645</v>
      </c>
      <c r="C29">
        <f t="shared" si="0"/>
        <v>10.546617956878389</v>
      </c>
      <c r="D29">
        <f t="shared" si="1"/>
        <v>9.1755576224841988</v>
      </c>
    </row>
    <row r="30" spans="1:4" x14ac:dyDescent="0.2">
      <c r="A30" t="s">
        <v>41</v>
      </c>
      <c r="B30">
        <v>1803.5509999999999</v>
      </c>
      <c r="C30">
        <f t="shared" si="0"/>
        <v>9.6855573983594052</v>
      </c>
      <c r="D30">
        <f t="shared" si="1"/>
        <v>8.4264349365726829</v>
      </c>
    </row>
    <row r="31" spans="1:4" x14ac:dyDescent="0.2">
      <c r="A31" t="s">
        <v>42</v>
      </c>
      <c r="B31">
        <v>3017.9940000000001</v>
      </c>
      <c r="C31">
        <f t="shared" si="0"/>
        <v>15.129293110403873</v>
      </c>
      <c r="D31">
        <f t="shared" si="1"/>
        <v>13.162485006051369</v>
      </c>
    </row>
    <row r="32" spans="1:4" x14ac:dyDescent="0.2">
      <c r="A32" t="s">
        <v>43</v>
      </c>
      <c r="B32">
        <v>355.85399999999998</v>
      </c>
      <c r="C32">
        <f t="shared" si="0"/>
        <v>3.1962615984580212</v>
      </c>
      <c r="D32">
        <f t="shared" si="1"/>
        <v>2.7807475906584784</v>
      </c>
    </row>
    <row r="33" spans="1:4" x14ac:dyDescent="0.2">
      <c r="A33" t="s">
        <v>44</v>
      </c>
      <c r="B33">
        <v>2959.8159999999998</v>
      </c>
      <c r="C33">
        <f t="shared" si="0"/>
        <v>14.868510466627816</v>
      </c>
      <c r="D33">
        <f t="shared" si="1"/>
        <v>12.935604105966199</v>
      </c>
    </row>
    <row r="34" spans="1:4" x14ac:dyDescent="0.2">
      <c r="A34" t="s">
        <v>45</v>
      </c>
      <c r="B34">
        <v>4851.3559999999998</v>
      </c>
      <c r="C34">
        <f t="shared" si="0"/>
        <v>23.347330673719124</v>
      </c>
      <c r="D34">
        <f t="shared" si="1"/>
        <v>20.312177686135637</v>
      </c>
    </row>
    <row r="35" spans="1:4" x14ac:dyDescent="0.2">
      <c r="A35" t="s">
        <v>46</v>
      </c>
      <c r="B35">
        <v>4096.5240000000003</v>
      </c>
      <c r="C35">
        <f t="shared" si="0"/>
        <v>19.963799363485588</v>
      </c>
      <c r="D35">
        <f t="shared" si="1"/>
        <v>17.368505446232462</v>
      </c>
    </row>
    <row r="36" spans="1:4" x14ac:dyDescent="0.2">
      <c r="A36" t="s">
        <v>47</v>
      </c>
      <c r="B36">
        <v>1862.5119999999999</v>
      </c>
      <c r="C36">
        <f t="shared" si="0"/>
        <v>9.9498498363889016</v>
      </c>
      <c r="D36">
        <f t="shared" si="1"/>
        <v>8.6563693576583436</v>
      </c>
    </row>
    <row r="37" spans="1:4" x14ac:dyDescent="0.2">
      <c r="A37" t="s">
        <v>48</v>
      </c>
      <c r="B37">
        <v>167.43</v>
      </c>
      <c r="C37">
        <f t="shared" si="0"/>
        <v>2.3516517997220854</v>
      </c>
      <c r="D37">
        <f t="shared" si="1"/>
        <v>2.0459370657582143</v>
      </c>
    </row>
    <row r="38" spans="1:4" x14ac:dyDescent="0.2">
      <c r="A38" t="s">
        <v>49</v>
      </c>
      <c r="B38">
        <v>3217.4609999999998</v>
      </c>
      <c r="C38">
        <f t="shared" si="0"/>
        <v>16.023403110852122</v>
      </c>
      <c r="D38">
        <f t="shared" si="1"/>
        <v>13.940360706441346</v>
      </c>
    </row>
    <row r="39" spans="1:4" x14ac:dyDescent="0.2">
      <c r="A39" t="s">
        <v>126</v>
      </c>
      <c r="B39">
        <v>14087.254000000001</v>
      </c>
      <c r="C39">
        <f t="shared" si="0"/>
        <v>64.747205163835233</v>
      </c>
      <c r="D39">
        <f t="shared" si="1"/>
        <v>56.330068492536654</v>
      </c>
    </row>
    <row r="40" spans="1:4" x14ac:dyDescent="0.2">
      <c r="A40" t="s">
        <v>129</v>
      </c>
      <c r="B40">
        <v>101.167</v>
      </c>
      <c r="C40">
        <f t="shared" si="0"/>
        <v>2.0546281769689361</v>
      </c>
      <c r="D40">
        <f t="shared" si="1"/>
        <v>1.7875265139629744</v>
      </c>
    </row>
    <row r="41" spans="1:4" x14ac:dyDescent="0.2">
      <c r="A41" t="s">
        <v>130</v>
      </c>
      <c r="B41">
        <v>321.23</v>
      </c>
      <c r="C41">
        <f t="shared" si="0"/>
        <v>3.0410596620198129</v>
      </c>
      <c r="D41">
        <f t="shared" si="1"/>
        <v>2.6457219059572372</v>
      </c>
    </row>
    <row r="42" spans="1:4" x14ac:dyDescent="0.2">
      <c r="A42" t="s">
        <v>131</v>
      </c>
      <c r="B42">
        <v>109.983</v>
      </c>
      <c r="C42">
        <f t="shared" si="0"/>
        <v>2.0941458604150789</v>
      </c>
      <c r="D42">
        <f t="shared" si="1"/>
        <v>1.8219068985611186</v>
      </c>
    </row>
    <row r="43" spans="1:4" x14ac:dyDescent="0.2">
      <c r="A43" t="s">
        <v>132</v>
      </c>
      <c r="B43">
        <v>100.76600000000001</v>
      </c>
      <c r="C43">
        <f t="shared" si="0"/>
        <v>2.0528306961316063</v>
      </c>
      <c r="D43">
        <f t="shared" si="1"/>
        <v>1.7859627056344975</v>
      </c>
    </row>
    <row r="44" spans="1:4" x14ac:dyDescent="0.2">
      <c r="A44" t="s">
        <v>133</v>
      </c>
      <c r="B44" t="s">
        <v>50</v>
      </c>
      <c r="C44" t="s">
        <v>50</v>
      </c>
      <c r="D44" t="s">
        <v>50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zoomScale="115" zoomScaleNormal="115" zoomScalePageLayoutView="115" workbookViewId="0"/>
  </sheetViews>
  <sheetFormatPr baseColWidth="10" defaultColWidth="8.83203125" defaultRowHeight="15" x14ac:dyDescent="0.2"/>
  <cols>
    <col min="1" max="1" width="13.83203125" customWidth="1"/>
    <col min="3" max="3" width="18.1640625" customWidth="1"/>
    <col min="19" max="19" width="13.1640625" customWidth="1"/>
  </cols>
  <sheetData>
    <row r="1" spans="1:19" x14ac:dyDescent="0.2">
      <c r="A1" t="s">
        <v>54</v>
      </c>
      <c r="B1" t="s">
        <v>137</v>
      </c>
      <c r="O1" t="s">
        <v>62</v>
      </c>
      <c r="R1" t="s">
        <v>62</v>
      </c>
      <c r="S1" t="s">
        <v>138</v>
      </c>
    </row>
    <row r="2" spans="1:19" x14ac:dyDescent="0.2">
      <c r="A2" s="1">
        <v>15.625</v>
      </c>
      <c r="B2">
        <f>S2*1.16</f>
        <v>23.901799999999998</v>
      </c>
      <c r="N2" t="s">
        <v>0</v>
      </c>
      <c r="O2">
        <v>4195.7870000000003</v>
      </c>
      <c r="Q2" t="s">
        <v>139</v>
      </c>
      <c r="R2">
        <v>3361.0010000000002</v>
      </c>
      <c r="S2">
        <v>20.605</v>
      </c>
    </row>
    <row r="3" spans="1:19" x14ac:dyDescent="0.2">
      <c r="A3" s="1">
        <v>31.25</v>
      </c>
      <c r="N3" t="s">
        <v>1</v>
      </c>
      <c r="O3">
        <v>3939.8679999999999</v>
      </c>
      <c r="Q3" t="s">
        <v>140</v>
      </c>
      <c r="R3">
        <v>3468.8119999999999</v>
      </c>
    </row>
    <row r="4" spans="1:19" x14ac:dyDescent="0.2">
      <c r="A4" s="1">
        <v>62.5</v>
      </c>
      <c r="B4">
        <f>S4*1.16</f>
        <v>97.602399999999989</v>
      </c>
      <c r="N4" t="s">
        <v>2</v>
      </c>
      <c r="O4">
        <v>4382.5339999999997</v>
      </c>
      <c r="Q4" t="s">
        <v>141</v>
      </c>
      <c r="R4">
        <v>3466.8130000000001</v>
      </c>
      <c r="S4">
        <v>84.14</v>
      </c>
    </row>
    <row r="5" spans="1:19" x14ac:dyDescent="0.2">
      <c r="A5" s="1">
        <v>125</v>
      </c>
      <c r="B5">
        <f>S5*1.16</f>
        <v>303.56272000000001</v>
      </c>
      <c r="N5" t="s">
        <v>3</v>
      </c>
      <c r="O5">
        <v>4241.2389999999996</v>
      </c>
      <c r="Q5" t="s">
        <v>142</v>
      </c>
      <c r="R5">
        <v>3646.7150000000001</v>
      </c>
      <c r="S5">
        <v>261.69200000000001</v>
      </c>
    </row>
    <row r="6" spans="1:19" x14ac:dyDescent="0.2">
      <c r="A6" s="1">
        <v>250</v>
      </c>
      <c r="B6">
        <f>S6*1.16</f>
        <v>752.12311999999986</v>
      </c>
      <c r="N6" t="s">
        <v>4</v>
      </c>
      <c r="O6">
        <v>3979.953</v>
      </c>
      <c r="Q6" t="s">
        <v>143</v>
      </c>
      <c r="R6">
        <v>3288.31</v>
      </c>
      <c r="S6">
        <v>648.38199999999995</v>
      </c>
    </row>
    <row r="7" spans="1:19" x14ac:dyDescent="0.2">
      <c r="A7" s="1">
        <v>500</v>
      </c>
      <c r="B7">
        <f>S7*1.16</f>
        <v>1590.0375199999999</v>
      </c>
      <c r="N7" t="s">
        <v>5</v>
      </c>
      <c r="O7">
        <v>3760.8690000000001</v>
      </c>
      <c r="Q7" t="s">
        <v>144</v>
      </c>
      <c r="R7">
        <v>3649.0770000000002</v>
      </c>
      <c r="S7">
        <v>1370.722</v>
      </c>
    </row>
    <row r="8" spans="1:19" x14ac:dyDescent="0.2">
      <c r="A8" s="1">
        <v>1000</v>
      </c>
      <c r="B8">
        <f>S8*1.16</f>
        <v>3537.4698800000001</v>
      </c>
      <c r="N8" t="s">
        <v>6</v>
      </c>
      <c r="O8">
        <v>3547.2550000000001</v>
      </c>
      <c r="Q8" t="s">
        <v>145</v>
      </c>
      <c r="R8">
        <v>3305.2919999999999</v>
      </c>
      <c r="S8">
        <v>3049.5430000000001</v>
      </c>
    </row>
    <row r="9" spans="1:19" x14ac:dyDescent="0.2">
      <c r="N9" t="s">
        <v>63</v>
      </c>
      <c r="O9">
        <f>AVERAGE(O2:O8)</f>
        <v>4006.7864285714286</v>
      </c>
      <c r="R9">
        <f>AVERAGE(R2:R8)</f>
        <v>3455.1457142857148</v>
      </c>
    </row>
    <row r="10" spans="1:19" x14ac:dyDescent="0.2">
      <c r="N10" t="s">
        <v>136</v>
      </c>
      <c r="O10" s="2">
        <f>O9/R9</f>
        <v>1.1596577278940476</v>
      </c>
    </row>
    <row r="14" spans="1:19" x14ac:dyDescent="0.2">
      <c r="B14" t="s">
        <v>104</v>
      </c>
      <c r="C14" t="s">
        <v>105</v>
      </c>
      <c r="D14" t="s">
        <v>106</v>
      </c>
    </row>
    <row r="15" spans="1:19" x14ac:dyDescent="0.2">
      <c r="A15" t="s">
        <v>30</v>
      </c>
      <c r="B15" t="s">
        <v>50</v>
      </c>
      <c r="C15" t="s">
        <v>50</v>
      </c>
      <c r="D15" t="s">
        <v>50</v>
      </c>
    </row>
    <row r="16" spans="1:19" x14ac:dyDescent="0.2">
      <c r="A16" t="s">
        <v>31</v>
      </c>
      <c r="B16">
        <v>167.42699999999999</v>
      </c>
      <c r="C16">
        <f t="shared" ref="C16:C22" si="0">(B16+79.455)/3.3201</f>
        <v>74.359808439504832</v>
      </c>
      <c r="D16">
        <f t="shared" ref="D16:D22" si="1">C16*0.95</f>
        <v>70.641818017529587</v>
      </c>
    </row>
    <row r="17" spans="1:4" x14ac:dyDescent="0.2">
      <c r="A17" t="s">
        <v>32</v>
      </c>
      <c r="B17">
        <v>719.03099999999995</v>
      </c>
      <c r="C17">
        <f t="shared" si="0"/>
        <v>240.50058733170687</v>
      </c>
      <c r="D17">
        <f t="shared" si="1"/>
        <v>228.47555796512151</v>
      </c>
    </row>
    <row r="18" spans="1:4" x14ac:dyDescent="0.2">
      <c r="A18" t="s">
        <v>33</v>
      </c>
      <c r="B18">
        <v>108.319</v>
      </c>
      <c r="C18">
        <f t="shared" si="0"/>
        <v>56.556730218969307</v>
      </c>
      <c r="D18">
        <f t="shared" si="1"/>
        <v>53.728893708020841</v>
      </c>
    </row>
    <row r="19" spans="1:4" x14ac:dyDescent="0.2">
      <c r="A19" t="s">
        <v>34</v>
      </c>
      <c r="B19">
        <v>196.49600000000001</v>
      </c>
      <c r="C19">
        <f t="shared" si="0"/>
        <v>83.11526761242132</v>
      </c>
      <c r="D19">
        <f t="shared" si="1"/>
        <v>78.959504231800253</v>
      </c>
    </row>
    <row r="20" spans="1:4" x14ac:dyDescent="0.2">
      <c r="A20" t="s">
        <v>35</v>
      </c>
      <c r="B20">
        <v>202.328</v>
      </c>
      <c r="C20">
        <f t="shared" si="0"/>
        <v>84.871841209602124</v>
      </c>
      <c r="D20">
        <f t="shared" si="1"/>
        <v>80.628249149122013</v>
      </c>
    </row>
    <row r="21" spans="1:4" x14ac:dyDescent="0.2">
      <c r="A21" t="s">
        <v>36</v>
      </c>
      <c r="B21">
        <v>131.72399999999999</v>
      </c>
      <c r="C21">
        <f t="shared" si="0"/>
        <v>63.606216680220463</v>
      </c>
      <c r="D21">
        <f t="shared" si="1"/>
        <v>60.425905846209439</v>
      </c>
    </row>
    <row r="22" spans="1:4" x14ac:dyDescent="0.2">
      <c r="A22" t="s">
        <v>37</v>
      </c>
      <c r="B22">
        <v>657.43700000000001</v>
      </c>
      <c r="C22">
        <f t="shared" si="0"/>
        <v>221.94873648384086</v>
      </c>
      <c r="D22">
        <f t="shared" si="1"/>
        <v>210.85129965964882</v>
      </c>
    </row>
    <row r="23" spans="1:4" x14ac:dyDescent="0.2">
      <c r="A23" t="s">
        <v>38</v>
      </c>
      <c r="B23" t="s">
        <v>50</v>
      </c>
      <c r="C23" t="s">
        <v>50</v>
      </c>
      <c r="D23" t="s">
        <v>50</v>
      </c>
    </row>
    <row r="24" spans="1:4" x14ac:dyDescent="0.2">
      <c r="A24" t="s">
        <v>39</v>
      </c>
      <c r="B24">
        <v>159.34399999999999</v>
      </c>
      <c r="C24">
        <f t="shared" ref="C24:C32" si="2">(B24+79.455)/3.3201</f>
        <v>71.925243215565786</v>
      </c>
      <c r="D24">
        <f t="shared" ref="D24:D32" si="3">C24*0.95</f>
        <v>68.328981054787491</v>
      </c>
    </row>
    <row r="25" spans="1:4" x14ac:dyDescent="0.2">
      <c r="A25" t="s">
        <v>40</v>
      </c>
      <c r="B25">
        <v>149.56800000000001</v>
      </c>
      <c r="C25">
        <f t="shared" si="2"/>
        <v>68.980753591759296</v>
      </c>
      <c r="D25">
        <f t="shared" si="3"/>
        <v>65.531715912171322</v>
      </c>
    </row>
    <row r="26" spans="1:4" x14ac:dyDescent="0.2">
      <c r="A26" t="s">
        <v>41</v>
      </c>
      <c r="B26">
        <v>196.97200000000001</v>
      </c>
      <c r="C26">
        <f t="shared" si="2"/>
        <v>83.258636788048562</v>
      </c>
      <c r="D26">
        <f t="shared" si="3"/>
        <v>79.09570494864613</v>
      </c>
    </row>
    <row r="27" spans="1:4" x14ac:dyDescent="0.2">
      <c r="A27" t="s">
        <v>42</v>
      </c>
      <c r="B27">
        <v>189.65199999999999</v>
      </c>
      <c r="C27">
        <f t="shared" si="2"/>
        <v>81.053883919159048</v>
      </c>
      <c r="D27">
        <f t="shared" si="3"/>
        <v>77.001189723201094</v>
      </c>
    </row>
    <row r="28" spans="1:4" x14ac:dyDescent="0.2">
      <c r="A28" t="s">
        <v>43</v>
      </c>
      <c r="B28">
        <v>51.225999999999999</v>
      </c>
      <c r="C28">
        <f t="shared" si="2"/>
        <v>39.360561428872622</v>
      </c>
      <c r="D28">
        <f t="shared" si="3"/>
        <v>37.392533357428988</v>
      </c>
    </row>
    <row r="29" spans="1:4" x14ac:dyDescent="0.2">
      <c r="A29" t="s">
        <v>44</v>
      </c>
      <c r="B29">
        <v>322.16399999999999</v>
      </c>
      <c r="C29">
        <f t="shared" si="2"/>
        <v>120.96593476100117</v>
      </c>
      <c r="D29">
        <f t="shared" si="3"/>
        <v>114.9176380229511</v>
      </c>
    </row>
    <row r="30" spans="1:4" x14ac:dyDescent="0.2">
      <c r="A30" t="s">
        <v>45</v>
      </c>
      <c r="B30">
        <v>373.46499999999997</v>
      </c>
      <c r="C30">
        <f t="shared" si="2"/>
        <v>136.41757778380168</v>
      </c>
      <c r="D30">
        <f t="shared" si="3"/>
        <v>129.59669889461159</v>
      </c>
    </row>
    <row r="31" spans="1:4" x14ac:dyDescent="0.2">
      <c r="A31" t="s">
        <v>46</v>
      </c>
      <c r="B31">
        <v>90.248999999999995</v>
      </c>
      <c r="C31">
        <f t="shared" si="2"/>
        <v>51.114123068582273</v>
      </c>
      <c r="D31">
        <f t="shared" si="3"/>
        <v>48.55841691515316</v>
      </c>
    </row>
    <row r="32" spans="1:4" x14ac:dyDescent="0.2">
      <c r="A32" t="s">
        <v>47</v>
      </c>
      <c r="B32">
        <v>78.171000000000006</v>
      </c>
      <c r="C32">
        <f t="shared" si="2"/>
        <v>47.476280834914611</v>
      </c>
      <c r="D32">
        <f t="shared" si="3"/>
        <v>45.10246679316888</v>
      </c>
    </row>
    <row r="33" spans="1:4" x14ac:dyDescent="0.2">
      <c r="A33" t="s">
        <v>48</v>
      </c>
      <c r="B33">
        <v>13.353999999999999</v>
      </c>
      <c r="C33" t="s">
        <v>65</v>
      </c>
      <c r="D33" t="s">
        <v>65</v>
      </c>
    </row>
    <row r="34" spans="1:4" x14ac:dyDescent="0.2">
      <c r="A34" t="s">
        <v>49</v>
      </c>
      <c r="B34">
        <v>131.23400000000001</v>
      </c>
      <c r="C34">
        <f>(B34+79.455)/3.3201</f>
        <v>63.458630764133616</v>
      </c>
      <c r="D34">
        <f>C34*0.95</f>
        <v>60.285699225926933</v>
      </c>
    </row>
    <row r="35" spans="1:4" x14ac:dyDescent="0.2">
      <c r="A35" t="s">
        <v>126</v>
      </c>
      <c r="B35">
        <v>43.079000000000001</v>
      </c>
      <c r="C35">
        <f>(B35+79.455)/3.3201</f>
        <v>36.906719677118154</v>
      </c>
      <c r="D35">
        <f>C35*0.95</f>
        <v>35.061383693262243</v>
      </c>
    </row>
    <row r="36" spans="1:4" x14ac:dyDescent="0.2">
      <c r="A36" t="s">
        <v>129</v>
      </c>
      <c r="B36" t="s">
        <v>50</v>
      </c>
      <c r="C36" t="s">
        <v>50</v>
      </c>
      <c r="D36" t="s">
        <v>50</v>
      </c>
    </row>
    <row r="37" spans="1:4" x14ac:dyDescent="0.2">
      <c r="A37" t="s">
        <v>130</v>
      </c>
      <c r="B37" t="s">
        <v>50</v>
      </c>
      <c r="C37" t="s">
        <v>50</v>
      </c>
      <c r="D37" t="s">
        <v>50</v>
      </c>
    </row>
    <row r="38" spans="1:4" x14ac:dyDescent="0.2">
      <c r="A38" t="s">
        <v>131</v>
      </c>
      <c r="B38" t="s">
        <v>50</v>
      </c>
      <c r="C38" t="s">
        <v>50</v>
      </c>
      <c r="D38" t="s">
        <v>50</v>
      </c>
    </row>
    <row r="39" spans="1:4" x14ac:dyDescent="0.2">
      <c r="A39" t="s">
        <v>132</v>
      </c>
      <c r="B39" t="s">
        <v>50</v>
      </c>
      <c r="C39" t="s">
        <v>50</v>
      </c>
      <c r="D39" t="s">
        <v>50</v>
      </c>
    </row>
    <row r="40" spans="1:4" x14ac:dyDescent="0.2">
      <c r="A40" t="s">
        <v>133</v>
      </c>
      <c r="B40" t="s">
        <v>50</v>
      </c>
      <c r="C40" t="s">
        <v>50</v>
      </c>
      <c r="D40" t="s">
        <v>50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zoomScale="130" zoomScaleNormal="130" zoomScalePageLayoutView="130" workbookViewId="0"/>
  </sheetViews>
  <sheetFormatPr baseColWidth="10" defaultColWidth="8.83203125" defaultRowHeight="15" x14ac:dyDescent="0.2"/>
  <cols>
    <col min="1" max="1" width="12.6640625" customWidth="1"/>
    <col min="2" max="2" width="10.83203125" customWidth="1"/>
    <col min="3" max="3" width="16.5" customWidth="1"/>
  </cols>
  <sheetData>
    <row r="1" spans="1:4" x14ac:dyDescent="0.2">
      <c r="A1" t="s">
        <v>54</v>
      </c>
      <c r="B1" t="s">
        <v>8</v>
      </c>
    </row>
    <row r="2" spans="1:4" x14ac:dyDescent="0.2">
      <c r="A2" s="1">
        <v>1.953125</v>
      </c>
      <c r="B2">
        <v>1457.665</v>
      </c>
    </row>
    <row r="3" spans="1:4" x14ac:dyDescent="0.2">
      <c r="A3" s="1">
        <v>3.90625</v>
      </c>
      <c r="B3">
        <v>2395.873</v>
      </c>
    </row>
    <row r="4" spans="1:4" x14ac:dyDescent="0.2">
      <c r="A4" s="1">
        <v>7.8125</v>
      </c>
      <c r="B4">
        <v>5401.2749999999996</v>
      </c>
    </row>
    <row r="5" spans="1:4" x14ac:dyDescent="0.2">
      <c r="A5" s="1">
        <v>15.625</v>
      </c>
      <c r="B5">
        <v>11605.416999999999</v>
      </c>
    </row>
    <row r="6" spans="1:4" x14ac:dyDescent="0.2">
      <c r="A6" s="1">
        <v>31.25</v>
      </c>
    </row>
    <row r="7" spans="1:4" x14ac:dyDescent="0.2">
      <c r="A7" s="1">
        <v>62.5</v>
      </c>
      <c r="B7">
        <v>49824.972999999998</v>
      </c>
    </row>
    <row r="8" spans="1:4" x14ac:dyDescent="0.2">
      <c r="A8" s="1">
        <v>125</v>
      </c>
      <c r="B8">
        <v>109570.266</v>
      </c>
    </row>
    <row r="9" spans="1:4" x14ac:dyDescent="0.2">
      <c r="A9" s="1">
        <v>250</v>
      </c>
      <c r="B9">
        <v>220682.141</v>
      </c>
    </row>
    <row r="10" spans="1:4" x14ac:dyDescent="0.2">
      <c r="A10" s="1">
        <v>500</v>
      </c>
      <c r="B10">
        <v>444686.68800000002</v>
      </c>
    </row>
    <row r="11" spans="1:4" x14ac:dyDescent="0.2">
      <c r="A11" s="1">
        <v>1000</v>
      </c>
      <c r="B11">
        <v>872739.56299999997</v>
      </c>
    </row>
    <row r="13" spans="1:4" x14ac:dyDescent="0.2">
      <c r="B13" t="s">
        <v>107</v>
      </c>
      <c r="C13" t="s">
        <v>108</v>
      </c>
      <c r="D13" t="s">
        <v>109</v>
      </c>
    </row>
    <row r="14" spans="1:4" x14ac:dyDescent="0.2">
      <c r="A14" t="s">
        <v>30</v>
      </c>
      <c r="B14" t="s">
        <v>50</v>
      </c>
      <c r="C14" t="s">
        <v>50</v>
      </c>
      <c r="D14" t="s">
        <v>50</v>
      </c>
    </row>
    <row r="15" spans="1:4" x14ac:dyDescent="0.2">
      <c r="A15" t="s">
        <v>31</v>
      </c>
      <c r="B15">
        <v>1776.701</v>
      </c>
      <c r="C15">
        <f>(B15+1614.7)/876.14</f>
        <v>3.8708437007784142</v>
      </c>
      <c r="D15">
        <f>C15*0.89</f>
        <v>3.4450508936927888</v>
      </c>
    </row>
    <row r="16" spans="1:4" x14ac:dyDescent="0.2">
      <c r="A16" t="s">
        <v>32</v>
      </c>
      <c r="B16">
        <v>22761.84</v>
      </c>
      <c r="C16">
        <f t="shared" ref="C16:C36" si="0">(B16+1614.7)/876.14</f>
        <v>27.822653913758078</v>
      </c>
      <c r="D16">
        <f>C16*0.89</f>
        <v>24.762161983244688</v>
      </c>
    </row>
    <row r="17" spans="1:4" x14ac:dyDescent="0.2">
      <c r="A17" t="s">
        <v>33</v>
      </c>
      <c r="B17">
        <v>17679.562999999998</v>
      </c>
      <c r="C17">
        <f t="shared" si="0"/>
        <v>22.021894902641129</v>
      </c>
      <c r="D17">
        <f>C17*0.89</f>
        <v>19.599486463350605</v>
      </c>
    </row>
    <row r="18" spans="1:4" x14ac:dyDescent="0.2">
      <c r="A18" t="s">
        <v>34</v>
      </c>
      <c r="B18">
        <v>2161.1410000000001</v>
      </c>
      <c r="C18">
        <f t="shared" si="0"/>
        <v>4.309632022279545</v>
      </c>
      <c r="D18">
        <f>C18*0.89</f>
        <v>3.8355724998287952</v>
      </c>
    </row>
    <row r="19" spans="1:4" x14ac:dyDescent="0.2">
      <c r="A19" t="s">
        <v>35</v>
      </c>
      <c r="B19">
        <v>2531.6970000000001</v>
      </c>
      <c r="C19">
        <f t="shared" si="0"/>
        <v>4.7325735613029885</v>
      </c>
      <c r="D19">
        <f>C19*0.89</f>
        <v>4.2119904695596597</v>
      </c>
    </row>
    <row r="20" spans="1:4" x14ac:dyDescent="0.2">
      <c r="A20" t="s">
        <v>36</v>
      </c>
      <c r="B20">
        <v>474.27199999999999</v>
      </c>
      <c r="C20" t="s">
        <v>65</v>
      </c>
      <c r="D20" t="s">
        <v>65</v>
      </c>
    </row>
    <row r="21" spans="1:4" x14ac:dyDescent="0.2">
      <c r="A21" t="s">
        <v>37</v>
      </c>
      <c r="B21">
        <v>20706.785</v>
      </c>
      <c r="C21">
        <f t="shared" si="0"/>
        <v>25.477075581528066</v>
      </c>
      <c r="D21">
        <f>C21*0.89</f>
        <v>22.674597267559978</v>
      </c>
    </row>
    <row r="22" spans="1:4" x14ac:dyDescent="0.2">
      <c r="A22" t="s">
        <v>38</v>
      </c>
      <c r="B22">
        <v>2134.8389999999999</v>
      </c>
      <c r="C22">
        <f t="shared" si="0"/>
        <v>4.2796117058917522</v>
      </c>
      <c r="D22">
        <f>C22*0.89</f>
        <v>3.8088544182436594</v>
      </c>
    </row>
    <row r="23" spans="1:4" x14ac:dyDescent="0.2">
      <c r="A23" t="s">
        <v>39</v>
      </c>
      <c r="B23">
        <v>15792.189</v>
      </c>
      <c r="C23">
        <f t="shared" si="0"/>
        <v>19.867702650261371</v>
      </c>
      <c r="D23">
        <f>C23*0.89</f>
        <v>17.682255358732622</v>
      </c>
    </row>
    <row r="24" spans="1:4" x14ac:dyDescent="0.2">
      <c r="A24" t="s">
        <v>40</v>
      </c>
      <c r="B24">
        <v>1226.7629999999999</v>
      </c>
      <c r="C24" t="s">
        <v>65</v>
      </c>
      <c r="D24" t="s">
        <v>65</v>
      </c>
    </row>
    <row r="25" spans="1:4" x14ac:dyDescent="0.2">
      <c r="A25" t="s">
        <v>41</v>
      </c>
      <c r="B25">
        <v>19735.778999999999</v>
      </c>
      <c r="C25">
        <f t="shared" si="0"/>
        <v>24.368798365558014</v>
      </c>
      <c r="D25">
        <f>C25*0.89</f>
        <v>21.688230545346634</v>
      </c>
    </row>
    <row r="26" spans="1:4" x14ac:dyDescent="0.2">
      <c r="A26" t="s">
        <v>42</v>
      </c>
      <c r="B26">
        <v>2274.7930000000001</v>
      </c>
      <c r="C26">
        <f t="shared" si="0"/>
        <v>4.4393510169607602</v>
      </c>
      <c r="D26">
        <f>C26*0.89</f>
        <v>3.9510224050950766</v>
      </c>
    </row>
    <row r="27" spans="1:4" x14ac:dyDescent="0.2">
      <c r="A27" t="s">
        <v>43</v>
      </c>
      <c r="B27">
        <v>1106.4639999999999</v>
      </c>
      <c r="C27" t="s">
        <v>65</v>
      </c>
      <c r="D27" t="s">
        <v>65</v>
      </c>
    </row>
    <row r="28" spans="1:4" x14ac:dyDescent="0.2">
      <c r="A28" t="s">
        <v>44</v>
      </c>
      <c r="B28">
        <v>21896.344000000001</v>
      </c>
      <c r="C28">
        <f t="shared" si="0"/>
        <v>26.834802657109595</v>
      </c>
      <c r="D28">
        <f>C28*0.89</f>
        <v>23.88297436482754</v>
      </c>
    </row>
    <row r="29" spans="1:4" x14ac:dyDescent="0.2">
      <c r="A29" t="s">
        <v>45</v>
      </c>
      <c r="B29">
        <v>18543.326000000001</v>
      </c>
      <c r="C29">
        <f t="shared" si="0"/>
        <v>23.007768164905155</v>
      </c>
      <c r="D29">
        <f>C29*0.89</f>
        <v>20.476913666765586</v>
      </c>
    </row>
    <row r="30" spans="1:4" x14ac:dyDescent="0.2">
      <c r="A30" t="s">
        <v>46</v>
      </c>
      <c r="B30">
        <v>1038.634</v>
      </c>
      <c r="C30" t="s">
        <v>65</v>
      </c>
      <c r="D30" t="s">
        <v>65</v>
      </c>
    </row>
    <row r="31" spans="1:4" x14ac:dyDescent="0.2">
      <c r="A31" t="s">
        <v>47</v>
      </c>
      <c r="B31">
        <v>16573.982</v>
      </c>
      <c r="C31">
        <f t="shared" si="0"/>
        <v>20.760017805373572</v>
      </c>
      <c r="D31">
        <f>C31*0.89</f>
        <v>18.47641584678248</v>
      </c>
    </row>
    <row r="32" spans="1:4" x14ac:dyDescent="0.2">
      <c r="A32" t="s">
        <v>48</v>
      </c>
      <c r="B32">
        <v>707.75800000000004</v>
      </c>
      <c r="C32" t="s">
        <v>65</v>
      </c>
      <c r="D32" t="s">
        <v>65</v>
      </c>
    </row>
    <row r="33" spans="1:4" x14ac:dyDescent="0.2">
      <c r="A33" t="s">
        <v>49</v>
      </c>
      <c r="B33">
        <v>3731.4659999999999</v>
      </c>
      <c r="C33">
        <f t="shared" si="0"/>
        <v>6.1019540256123452</v>
      </c>
      <c r="D33">
        <f>C33*0.89</f>
        <v>5.4307390827949877</v>
      </c>
    </row>
    <row r="34" spans="1:4" x14ac:dyDescent="0.2">
      <c r="A34" t="s">
        <v>126</v>
      </c>
      <c r="B34">
        <v>15597.966</v>
      </c>
      <c r="C34">
        <f t="shared" si="0"/>
        <v>19.646022325199169</v>
      </c>
      <c r="D34">
        <f>C34*0.89</f>
        <v>17.484959869427261</v>
      </c>
    </row>
    <row r="35" spans="1:4" x14ac:dyDescent="0.2">
      <c r="A35" t="s">
        <v>129</v>
      </c>
      <c r="B35">
        <v>70.600999999999999</v>
      </c>
      <c r="C35" t="s">
        <v>65</v>
      </c>
      <c r="D35" t="s">
        <v>65</v>
      </c>
    </row>
    <row r="36" spans="1:4" x14ac:dyDescent="0.2">
      <c r="A36" t="s">
        <v>130</v>
      </c>
      <c r="B36">
        <v>1557.2170000000001</v>
      </c>
      <c r="C36">
        <f t="shared" si="0"/>
        <v>3.6203312256032145</v>
      </c>
      <c r="D36">
        <f>C36*0.89</f>
        <v>3.2220947907868611</v>
      </c>
    </row>
    <row r="37" spans="1:4" x14ac:dyDescent="0.2">
      <c r="A37" t="s">
        <v>131</v>
      </c>
      <c r="B37">
        <v>252.88800000000001</v>
      </c>
      <c r="C37" t="s">
        <v>65</v>
      </c>
      <c r="D37" t="s">
        <v>65</v>
      </c>
    </row>
    <row r="38" spans="1:4" x14ac:dyDescent="0.2">
      <c r="A38" t="s">
        <v>132</v>
      </c>
      <c r="B38">
        <v>227.99</v>
      </c>
      <c r="C38" t="s">
        <v>65</v>
      </c>
      <c r="D38" t="s">
        <v>65</v>
      </c>
    </row>
    <row r="39" spans="1:4" x14ac:dyDescent="0.2">
      <c r="A39" t="s">
        <v>133</v>
      </c>
      <c r="B39">
        <v>210.19200000000001</v>
      </c>
      <c r="C39" t="s">
        <v>65</v>
      </c>
      <c r="D39" t="s">
        <v>65</v>
      </c>
    </row>
  </sheetData>
  <sortState ref="A15:D39">
    <sortCondition ref="A15:A39"/>
  </sortState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zoomScale="130" zoomScaleNormal="130" zoomScalePageLayoutView="130" workbookViewId="0"/>
  </sheetViews>
  <sheetFormatPr baseColWidth="10" defaultColWidth="8.83203125" defaultRowHeight="15" x14ac:dyDescent="0.2"/>
  <cols>
    <col min="1" max="1" width="12.6640625" customWidth="1"/>
    <col min="2" max="2" width="16" customWidth="1"/>
  </cols>
  <sheetData>
    <row r="1" spans="1:3" x14ac:dyDescent="0.2">
      <c r="A1" t="s">
        <v>54</v>
      </c>
      <c r="B1" t="s">
        <v>9</v>
      </c>
    </row>
    <row r="2" spans="1:3" x14ac:dyDescent="0.2">
      <c r="A2" s="1">
        <v>1.953125</v>
      </c>
      <c r="B2">
        <v>812.63699999999994</v>
      </c>
    </row>
    <row r="3" spans="1:3" x14ac:dyDescent="0.2">
      <c r="A3" s="1">
        <v>3.90625</v>
      </c>
      <c r="B3">
        <v>1459.15</v>
      </c>
    </row>
    <row r="4" spans="1:3" x14ac:dyDescent="0.2">
      <c r="A4" s="1">
        <v>7.8125</v>
      </c>
      <c r="B4">
        <v>3039.0790000000002</v>
      </c>
    </row>
    <row r="5" spans="1:3" x14ac:dyDescent="0.2">
      <c r="A5" s="1">
        <v>15.625</v>
      </c>
      <c r="B5">
        <v>6146.5870000000004</v>
      </c>
    </row>
    <row r="6" spans="1:3" x14ac:dyDescent="0.2">
      <c r="A6" s="1">
        <v>31.25</v>
      </c>
      <c r="B6">
        <v>12220.132</v>
      </c>
    </row>
    <row r="7" spans="1:3" x14ac:dyDescent="0.2">
      <c r="A7" s="1">
        <v>62.5</v>
      </c>
      <c r="B7">
        <v>24109.886999999999</v>
      </c>
    </row>
    <row r="8" spans="1:3" x14ac:dyDescent="0.2">
      <c r="A8" s="1">
        <v>125</v>
      </c>
      <c r="B8">
        <v>46785.199000000001</v>
      </c>
    </row>
    <row r="9" spans="1:3" x14ac:dyDescent="0.2">
      <c r="A9" s="1">
        <v>250</v>
      </c>
      <c r="B9">
        <v>94385.577999999994</v>
      </c>
    </row>
    <row r="10" spans="1:3" x14ac:dyDescent="0.2">
      <c r="A10" s="1">
        <v>500</v>
      </c>
      <c r="B10">
        <v>187267.766</v>
      </c>
    </row>
    <row r="11" spans="1:3" x14ac:dyDescent="0.2">
      <c r="A11" s="1">
        <v>1000</v>
      </c>
      <c r="B11">
        <v>371086.18800000002</v>
      </c>
    </row>
    <row r="13" spans="1:3" x14ac:dyDescent="0.2">
      <c r="B13" t="s">
        <v>110</v>
      </c>
      <c r="C13" t="s">
        <v>111</v>
      </c>
    </row>
    <row r="14" spans="1:3" x14ac:dyDescent="0.2">
      <c r="A14" t="s">
        <v>30</v>
      </c>
      <c r="B14">
        <v>413.726</v>
      </c>
      <c r="C14" t="s">
        <v>65</v>
      </c>
    </row>
    <row r="15" spans="1:3" x14ac:dyDescent="0.2">
      <c r="A15" t="s">
        <v>31</v>
      </c>
      <c r="B15">
        <v>19590.282999999999</v>
      </c>
      <c r="C15">
        <f t="shared" ref="C15:C26" si="0">(B15-185.25)/376.42</f>
        <v>51.551546145263266</v>
      </c>
    </row>
    <row r="16" spans="1:3" x14ac:dyDescent="0.2">
      <c r="A16" t="s">
        <v>32</v>
      </c>
      <c r="B16">
        <v>33315.902000000002</v>
      </c>
      <c r="C16">
        <f t="shared" si="0"/>
        <v>88.015121406939059</v>
      </c>
    </row>
    <row r="17" spans="1:3" x14ac:dyDescent="0.2">
      <c r="A17" t="s">
        <v>33</v>
      </c>
      <c r="B17">
        <v>26462.766</v>
      </c>
      <c r="C17">
        <f t="shared" si="0"/>
        <v>69.80903246373731</v>
      </c>
    </row>
    <row r="18" spans="1:3" x14ac:dyDescent="0.2">
      <c r="A18" t="s">
        <v>34</v>
      </c>
      <c r="B18">
        <v>24057.026999999998</v>
      </c>
      <c r="C18">
        <f t="shared" si="0"/>
        <v>63.417929440518563</v>
      </c>
    </row>
    <row r="19" spans="1:3" x14ac:dyDescent="0.2">
      <c r="A19" t="s">
        <v>35</v>
      </c>
      <c r="B19">
        <v>22224.076000000001</v>
      </c>
      <c r="C19">
        <f t="shared" si="0"/>
        <v>58.54849901705542</v>
      </c>
    </row>
    <row r="20" spans="1:3" x14ac:dyDescent="0.2">
      <c r="A20" t="s">
        <v>36</v>
      </c>
      <c r="B20">
        <v>40645.531000000003</v>
      </c>
      <c r="C20">
        <f t="shared" si="0"/>
        <v>107.48706498060677</v>
      </c>
    </row>
    <row r="21" spans="1:3" x14ac:dyDescent="0.2">
      <c r="A21" t="s">
        <v>37</v>
      </c>
      <c r="B21">
        <v>26771.842000000001</v>
      </c>
      <c r="C21">
        <f t="shared" si="0"/>
        <v>70.630125923170922</v>
      </c>
    </row>
    <row r="22" spans="1:3" x14ac:dyDescent="0.2">
      <c r="A22" t="s">
        <v>38</v>
      </c>
      <c r="B22">
        <v>23248.682000000001</v>
      </c>
      <c r="C22">
        <f t="shared" si="0"/>
        <v>61.27047447000691</v>
      </c>
    </row>
    <row r="23" spans="1:3" x14ac:dyDescent="0.2">
      <c r="A23" t="s">
        <v>39</v>
      </c>
      <c r="B23">
        <v>30591.75</v>
      </c>
      <c r="C23">
        <f t="shared" si="0"/>
        <v>80.778120184899848</v>
      </c>
    </row>
    <row r="24" spans="1:3" x14ac:dyDescent="0.2">
      <c r="A24" t="s">
        <v>40</v>
      </c>
      <c r="B24">
        <v>19952.138999999999</v>
      </c>
      <c r="C24">
        <f t="shared" si="0"/>
        <v>52.512855321183778</v>
      </c>
    </row>
    <row r="25" spans="1:3" x14ac:dyDescent="0.2">
      <c r="A25" t="s">
        <v>41</v>
      </c>
      <c r="B25">
        <v>53448.332000000002</v>
      </c>
      <c r="C25">
        <f t="shared" si="0"/>
        <v>141.4990755007704</v>
      </c>
    </row>
    <row r="26" spans="1:3" x14ac:dyDescent="0.2">
      <c r="A26" t="s">
        <v>42</v>
      </c>
      <c r="B26">
        <v>19957.916000000001</v>
      </c>
      <c r="C26">
        <f t="shared" si="0"/>
        <v>52.528202539716276</v>
      </c>
    </row>
    <row r="27" spans="1:3" x14ac:dyDescent="0.2">
      <c r="A27" t="s">
        <v>43</v>
      </c>
      <c r="B27">
        <v>687.80399999999997</v>
      </c>
      <c r="C27" t="s">
        <v>65</v>
      </c>
    </row>
    <row r="28" spans="1:3" x14ac:dyDescent="0.2">
      <c r="A28" t="s">
        <v>44</v>
      </c>
      <c r="B28">
        <v>39327.726999999999</v>
      </c>
      <c r="C28">
        <f>(B28-185.25)/376.42</f>
        <v>103.98617767387492</v>
      </c>
    </row>
    <row r="29" spans="1:3" x14ac:dyDescent="0.2">
      <c r="A29" t="s">
        <v>45</v>
      </c>
      <c r="B29">
        <v>29468.133000000002</v>
      </c>
      <c r="C29">
        <f>(B29-185.25)/376.42</f>
        <v>77.793111418096814</v>
      </c>
    </row>
    <row r="30" spans="1:3" x14ac:dyDescent="0.2">
      <c r="A30" t="s">
        <v>46</v>
      </c>
      <c r="B30">
        <v>27873.328000000001</v>
      </c>
      <c r="C30">
        <f>(B30-185.25)/376.42</f>
        <v>73.556341320864988</v>
      </c>
    </row>
    <row r="31" spans="1:3" x14ac:dyDescent="0.2">
      <c r="A31" t="s">
        <v>47</v>
      </c>
      <c r="B31">
        <v>33029.078000000001</v>
      </c>
      <c r="C31">
        <f>(B31-185.25)/376.42</f>
        <v>87.253142766059185</v>
      </c>
    </row>
    <row r="32" spans="1:3" x14ac:dyDescent="0.2">
      <c r="A32" t="s">
        <v>48</v>
      </c>
      <c r="B32">
        <v>730.55200000000002</v>
      </c>
      <c r="C32" t="s">
        <v>65</v>
      </c>
    </row>
    <row r="33" spans="1:3" x14ac:dyDescent="0.2">
      <c r="A33" t="s">
        <v>49</v>
      </c>
      <c r="B33">
        <v>11270.07</v>
      </c>
      <c r="C33">
        <f>(B33-185.25)/376.42</f>
        <v>29.448010201370806</v>
      </c>
    </row>
    <row r="34" spans="1:3" x14ac:dyDescent="0.2">
      <c r="A34" t="s">
        <v>126</v>
      </c>
      <c r="B34">
        <v>10138.244000000001</v>
      </c>
      <c r="C34">
        <f>(B34-185.25)/376.42</f>
        <v>26.441193347856117</v>
      </c>
    </row>
    <row r="35" spans="1:3" x14ac:dyDescent="0.2">
      <c r="A35" t="s">
        <v>129</v>
      </c>
      <c r="B35" t="s">
        <v>50</v>
      </c>
      <c r="C35" t="s">
        <v>50</v>
      </c>
    </row>
    <row r="36" spans="1:3" x14ac:dyDescent="0.2">
      <c r="A36" t="s">
        <v>130</v>
      </c>
      <c r="B36">
        <v>309.36</v>
      </c>
      <c r="C36" t="s">
        <v>65</v>
      </c>
    </row>
    <row r="37" spans="1:3" x14ac:dyDescent="0.2">
      <c r="A37" t="s">
        <v>131</v>
      </c>
      <c r="B37" t="s">
        <v>50</v>
      </c>
      <c r="C37" t="s">
        <v>50</v>
      </c>
    </row>
    <row r="38" spans="1:3" x14ac:dyDescent="0.2">
      <c r="A38" t="s">
        <v>132</v>
      </c>
      <c r="B38">
        <v>99.010999999999996</v>
      </c>
      <c r="C38" t="s">
        <v>65</v>
      </c>
    </row>
    <row r="39" spans="1:3" x14ac:dyDescent="0.2">
      <c r="A39" t="s">
        <v>133</v>
      </c>
      <c r="B39" t="s">
        <v>50</v>
      </c>
      <c r="C39" t="s">
        <v>50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Data</vt:lpstr>
      <vt:lpstr>Standard</vt:lpstr>
      <vt:lpstr>Ert</vt:lpstr>
      <vt:lpstr>Amo</vt:lpstr>
      <vt:lpstr>Cip</vt:lpstr>
      <vt:lpstr>Dox</vt:lpstr>
      <vt:lpstr>Azi</vt:lpstr>
      <vt:lpstr>Cli</vt:lpstr>
      <vt:lpstr>Sul</vt:lpstr>
      <vt:lpstr>Cep</vt:lpstr>
      <vt:lpstr>Tri</vt:lpstr>
      <vt:lpstr>Lev</vt:lpstr>
    </vt:vector>
  </TitlesOfParts>
  <Company>Waters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 Lab User</dc:creator>
  <cp:lastModifiedBy>Microsoft Office User</cp:lastModifiedBy>
  <dcterms:created xsi:type="dcterms:W3CDTF">2016-09-22T20:28:45Z</dcterms:created>
  <dcterms:modified xsi:type="dcterms:W3CDTF">2016-11-08T16:24:12Z</dcterms:modified>
</cp:coreProperties>
</file>