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Default Extension="emf" ContentType="image/x-emf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6768"/>
  </bookViews>
  <sheets>
    <sheet name="2.kalibarcia " sheetId="3" r:id="rId1"/>
    <sheet name="1.kalibarcia " sheetId="7" r:id="rId2"/>
    <sheet name="Hárok1" sheetId="8" r:id="rId3"/>
  </sheets>
  <calcPr calcId="125725"/>
</workbook>
</file>

<file path=xl/calcChain.xml><?xml version="1.0" encoding="utf-8"?>
<calcChain xmlns="http://schemas.openxmlformats.org/spreadsheetml/2006/main">
  <c r="L57" i="3"/>
  <c r="M57" s="1"/>
  <c r="L58"/>
  <c r="M58" s="1"/>
  <c r="L59"/>
  <c r="M59" s="1"/>
  <c r="L60"/>
  <c r="M60" s="1"/>
  <c r="L61"/>
  <c r="M61" s="1"/>
  <c r="L62"/>
  <c r="M62" s="1"/>
  <c r="L63"/>
  <c r="M63" s="1"/>
  <c r="L64"/>
  <c r="M64" s="1"/>
  <c r="L65"/>
  <c r="M65" s="1"/>
  <c r="L66"/>
  <c r="M66" s="1"/>
  <c r="L67"/>
  <c r="M67" s="1"/>
  <c r="L68"/>
  <c r="M68" s="1"/>
  <c r="L69"/>
  <c r="M69" s="1"/>
  <c r="L70"/>
  <c r="M70" s="1"/>
  <c r="L71"/>
  <c r="M71" s="1"/>
  <c r="L72"/>
  <c r="M72" s="1"/>
  <c r="L73"/>
  <c r="M73" s="1"/>
  <c r="L74"/>
  <c r="M74" s="1"/>
  <c r="L75"/>
  <c r="M75" s="1"/>
  <c r="L56"/>
  <c r="M56" s="1"/>
  <c r="M33"/>
  <c r="N33" s="1"/>
  <c r="M34"/>
  <c r="N34" s="1"/>
  <c r="M35"/>
  <c r="N35" s="1"/>
  <c r="M36"/>
  <c r="N36" s="1"/>
  <c r="M37"/>
  <c r="N37" s="1"/>
  <c r="M38"/>
  <c r="N38" s="1"/>
  <c r="M39"/>
  <c r="N39" s="1"/>
  <c r="M40"/>
  <c r="N40" s="1"/>
  <c r="M41"/>
  <c r="N41" s="1"/>
  <c r="M42"/>
  <c r="N42" s="1"/>
  <c r="M43"/>
  <c r="N43" s="1"/>
  <c r="M44"/>
  <c r="N44" s="1"/>
  <c r="M45"/>
  <c r="N45" s="1"/>
  <c r="M46"/>
  <c r="N46" s="1"/>
  <c r="M47"/>
  <c r="N47" s="1"/>
  <c r="M48"/>
  <c r="N48" s="1"/>
  <c r="M49"/>
  <c r="N49" s="1"/>
  <c r="M50"/>
  <c r="N50" s="1"/>
  <c r="M51"/>
  <c r="N51" s="1"/>
  <c r="M32"/>
  <c r="N32" s="1"/>
  <c r="M43" i="7"/>
  <c r="M44"/>
  <c r="M45"/>
  <c r="M47"/>
  <c r="M48"/>
  <c r="M49"/>
  <c r="M51"/>
  <c r="M52"/>
  <c r="M53"/>
  <c r="L42"/>
  <c r="M42" s="1"/>
  <c r="L43"/>
  <c r="L44"/>
  <c r="L45"/>
  <c r="L46"/>
  <c r="M46" s="1"/>
  <c r="L47"/>
  <c r="L48"/>
  <c r="L49"/>
  <c r="L50"/>
  <c r="M50" s="1"/>
  <c r="L51"/>
  <c r="L52"/>
  <c r="L53"/>
  <c r="L41"/>
  <c r="M41" s="1"/>
  <c r="M24"/>
  <c r="M25"/>
  <c r="M26"/>
  <c r="M27"/>
  <c r="M28"/>
  <c r="M29"/>
  <c r="M30"/>
  <c r="M31"/>
  <c r="M32"/>
  <c r="M33"/>
  <c r="M34"/>
  <c r="M35"/>
  <c r="M23"/>
  <c r="N7"/>
  <c r="O7" s="1"/>
  <c r="N8"/>
  <c r="N9"/>
  <c r="O9" s="1"/>
  <c r="N10"/>
  <c r="N11"/>
  <c r="O11" s="1"/>
  <c r="N12"/>
  <c r="N13"/>
  <c r="O13" s="1"/>
  <c r="N14"/>
  <c r="O14" s="1"/>
  <c r="N15"/>
  <c r="O15" s="1"/>
  <c r="N16"/>
  <c r="O16" s="1"/>
  <c r="N17"/>
  <c r="O17" s="1"/>
  <c r="N18"/>
  <c r="O8"/>
  <c r="O10"/>
  <c r="O12"/>
  <c r="O18"/>
  <c r="Q8"/>
  <c r="Q9"/>
  <c r="Q10"/>
  <c r="Q11"/>
  <c r="Q12"/>
  <c r="Q13"/>
  <c r="Q14"/>
  <c r="Q15"/>
  <c r="Q16"/>
  <c r="Q17"/>
  <c r="Q18"/>
  <c r="Q7"/>
  <c r="Q19" s="1"/>
  <c r="M7"/>
  <c r="M8"/>
  <c r="M9"/>
  <c r="M10"/>
  <c r="R10" s="1"/>
  <c r="M11"/>
  <c r="M12"/>
  <c r="M13"/>
  <c r="M14"/>
  <c r="R14" s="1"/>
  <c r="M15"/>
  <c r="M16"/>
  <c r="M17"/>
  <c r="M18"/>
  <c r="R18" s="1"/>
  <c r="M6"/>
  <c r="I18"/>
  <c r="H18"/>
  <c r="G18"/>
  <c r="I17"/>
  <c r="H17"/>
  <c r="G17"/>
  <c r="I16"/>
  <c r="H16"/>
  <c r="G16"/>
  <c r="I15"/>
  <c r="H15"/>
  <c r="G15"/>
  <c r="I14"/>
  <c r="H14"/>
  <c r="G14"/>
  <c r="I13"/>
  <c r="H13"/>
  <c r="G13"/>
  <c r="I12"/>
  <c r="H12"/>
  <c r="G12"/>
  <c r="I11"/>
  <c r="H11"/>
  <c r="G11"/>
  <c r="I10"/>
  <c r="H10"/>
  <c r="G10"/>
  <c r="I9"/>
  <c r="H9"/>
  <c r="G9"/>
  <c r="I8"/>
  <c r="H8"/>
  <c r="G8"/>
  <c r="I7"/>
  <c r="H7"/>
  <c r="G7"/>
  <c r="I6"/>
  <c r="H6"/>
  <c r="G6"/>
  <c r="R16" l="1"/>
  <c r="R8"/>
  <c r="R12"/>
  <c r="R7"/>
  <c r="R17"/>
  <c r="R15"/>
  <c r="R13"/>
  <c r="R11"/>
  <c r="R9"/>
  <c r="R19" l="1"/>
</calcChain>
</file>

<file path=xl/comments1.xml><?xml version="1.0" encoding="utf-8"?>
<comments xmlns="http://schemas.openxmlformats.org/spreadsheetml/2006/main">
  <authors>
    <author>Autor</author>
  </authors>
  <commentList>
    <comment ref="G5" author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vypocitavane z aproximacnej rovnice y=15,912x-3,5269</t>
        </r>
      </text>
    </comment>
  </commentList>
</comments>
</file>

<file path=xl/sharedStrings.xml><?xml version="1.0" encoding="utf-8"?>
<sst xmlns="http://schemas.openxmlformats.org/spreadsheetml/2006/main" count="106" uniqueCount="48">
  <si>
    <t xml:space="preserve">Meraci program : </t>
  </si>
  <si>
    <t>140417_AUTO_State_ver.0</t>
  </si>
  <si>
    <t>Approximacia : y[bar]=(A*x[ADU] + B)/1000</t>
  </si>
  <si>
    <t>Parametre cyklov : T0=4s,T1=4s,N=10 cyklov</t>
  </si>
  <si>
    <t>Offset</t>
  </si>
  <si>
    <t>Nulovanie offsetu</t>
  </si>
  <si>
    <t>Tlak WIKA [bar]</t>
  </si>
  <si>
    <t>Tlak PLC[ADU]</t>
  </si>
  <si>
    <t>Nastaveny tlak[ADU]</t>
  </si>
  <si>
    <t>a</t>
  </si>
  <si>
    <t xml:space="preserve">Vypocet aproximaciou :  
tlak na vystupe PQUBE [bar] v zavislosti na vstupnom zadani v ADU [ADU] </t>
  </si>
  <si>
    <t>vysledna rovnica : y[bar] = (15,962/300)*(x[ADU]-300)+12,06</t>
  </si>
  <si>
    <t>y[bar]</t>
  </si>
  <si>
    <t>AVER</t>
  </si>
  <si>
    <t>PLC tlak (bar)=(15,912*PLC tlak(ADU))/154,5)-3,5269</t>
  </si>
  <si>
    <t>Chyba (100*TLAK WIKA/TLAK PLC)</t>
  </si>
  <si>
    <t>Tabulka 2</t>
  </si>
  <si>
    <t>Tabulka 1</t>
  </si>
  <si>
    <t>rozdiel v predch hodn.x[ADU]</t>
  </si>
  <si>
    <t xml:space="preserve">Vypocitane x[ADU]
x[ADU]=(y[bar]+ 3,902)/ 0,0532
 </t>
  </si>
  <si>
    <t>Tabulka 4</t>
  </si>
  <si>
    <t>rovnica Tlak WIKA [bar] = 0,1027* tlak ATE[ADU] + 0,7916</t>
  </si>
  <si>
    <t>Tabulka 5</t>
  </si>
  <si>
    <t xml:space="preserve">rovnica Tlak WIKA [bar] = 0,0531*nastaveny tlak na vstupe [ADU] -3,56
</t>
  </si>
  <si>
    <t xml:space="preserve">Chyba aproximacie </t>
  </si>
  <si>
    <t>Vypocet aproximaciou):  
tlak na vystupe PQUBE [bar] v zavislosti na vstupnom zadani v ADU [ADU] 
y[bar] = (15,962/300)*(x[ADU]-300)+12,06</t>
  </si>
  <si>
    <t>Vypocet aproximaciou : - po uprave vzorca  
tlak na vystupe PQUBE [bar] v zavislosti na vstupnom zadani v ADU [ADU] 
y[bar]=0,0532*x[ADU]- 3,902</t>
  </si>
  <si>
    <t xml:space="preserve">Graf 1. Prevodova charakteristika medzi nameranym tlakom so snimacom WIKA (os y, bar) a snimacom ATE (os x, ADU) </t>
  </si>
  <si>
    <t>Graf 2 Prevodova charakteristika medzi vystupnym tlakom v baroch (merane snimacom WIKA) a vstupom v ADU</t>
  </si>
  <si>
    <t>140427_AUTO_State_ver.3</t>
  </si>
  <si>
    <t>Parametre cyklov : T0=5s,T1=5s,N=10 cyklov</t>
  </si>
  <si>
    <t>Druha kalibracia PQUBE 28.4.2014 (po namontovani brzdy a analogoveho snimaca tlaku)</t>
  </si>
  <si>
    <t xml:space="preserve">Prva kalibracia : </t>
  </si>
  <si>
    <t xml:space="preserve">Druha kalibracia : </t>
  </si>
  <si>
    <t>rovnica Tlak WIKA [bar] = 0,1021* tlak ATE[ADU] + 4,8074</t>
  </si>
  <si>
    <t>nelinarita senzora ATE (nad 170 Bar)</t>
  </si>
  <si>
    <t>Tabulka 3</t>
  </si>
  <si>
    <t xml:space="preserve">Kalibracna krivka snimaca hydraulickeho ATE v PQUBE - porovnanie  </t>
  </si>
  <si>
    <t xml:space="preserve">Kalibracna krivka PQUBE - porovnanie  </t>
  </si>
  <si>
    <t>rovnica Tlak WIKA [bar] = 0,0531*nastaveny tlak na vstupe [ADU] -3,56</t>
  </si>
  <si>
    <t xml:space="preserve">Prva  kalibracia : </t>
  </si>
  <si>
    <t>rovnica Tlak WIKA [bar] = 0,053*nastaveny tlak na vstupe [ADU] -0,0626</t>
  </si>
  <si>
    <t xml:space="preserve">rovnica Tlak WIKA [bar] = 0,053*nastaveny tlak na vstupe [ADU] -0,0626
</t>
  </si>
  <si>
    <t>Konstanty do zdrojoveho kodu  : A=  531,B = -626 (nasobia sa 10 000)</t>
  </si>
  <si>
    <t>Konstanty do zdrojoveho kodu  : A=  1021,B = 48074 (nasobia sa 10 000)</t>
  </si>
  <si>
    <t>x</t>
  </si>
  <si>
    <t>y</t>
  </si>
  <si>
    <t>Signal from  ATE PS60 [ADU]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</si>
</sst>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0" fontId="6" fillId="0" borderId="0" xfId="0" applyFont="1"/>
    <xf numFmtId="0" fontId="0" fillId="5" borderId="1" xfId="0" applyFill="1" applyBorder="1" applyAlignment="1">
      <alignment horizontal="center"/>
    </xf>
    <xf numFmtId="1" fontId="0" fillId="0" borderId="1" xfId="0" applyNumberFormat="1" applyBorder="1"/>
    <xf numFmtId="1" fontId="0" fillId="5" borderId="1" xfId="0" applyNumberFormat="1" applyFill="1" applyBorder="1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1" fontId="0" fillId="0" borderId="0" xfId="0" applyNumberFormat="1"/>
    <xf numFmtId="1" fontId="0" fillId="2" borderId="0" xfId="0" applyNumberFormat="1" applyFill="1"/>
    <xf numFmtId="0" fontId="0" fillId="6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6" borderId="0" xfId="0" applyFill="1"/>
    <xf numFmtId="0" fontId="0" fillId="2" borderId="2" xfId="0" applyFill="1" applyBorder="1"/>
    <xf numFmtId="0" fontId="0" fillId="2" borderId="3" xfId="0" applyFill="1" applyBorder="1"/>
    <xf numFmtId="0" fontId="0" fillId="4" borderId="3" xfId="0" applyFill="1" applyBorder="1"/>
    <xf numFmtId="0" fontId="0" fillId="4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8" xfId="0" applyBorder="1"/>
    <xf numFmtId="0" fontId="0" fillId="6" borderId="8" xfId="0" applyFill="1" applyBorder="1"/>
    <xf numFmtId="0" fontId="0" fillId="6" borderId="5" xfId="0" applyFill="1" applyBorder="1"/>
    <xf numFmtId="0" fontId="0" fillId="6" borderId="6" xfId="0" applyFill="1" applyBorder="1" applyAlignment="1">
      <alignment horizontal="center"/>
    </xf>
    <xf numFmtId="0" fontId="0" fillId="6" borderId="6" xfId="0" applyFill="1" applyBorder="1"/>
    <xf numFmtId="0" fontId="0" fillId="0" borderId="0" xfId="0" applyBorder="1"/>
    <xf numFmtId="0" fontId="2" fillId="0" borderId="0" xfId="0" applyFont="1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6" xfId="0" applyFill="1" applyBorder="1"/>
    <xf numFmtId="1" fontId="0" fillId="0" borderId="1" xfId="0" applyNumberFormat="1" applyFill="1" applyBorder="1"/>
    <xf numFmtId="1" fontId="0" fillId="0" borderId="9" xfId="0" applyNumberFormat="1" applyFill="1" applyBorder="1"/>
    <xf numFmtId="1" fontId="0" fillId="0" borderId="9" xfId="0" applyNumberFormat="1" applyBorder="1"/>
    <xf numFmtId="1" fontId="0" fillId="6" borderId="1" xfId="0" applyNumberFormat="1" applyFill="1" applyBorder="1"/>
    <xf numFmtId="1" fontId="0" fillId="6" borderId="9" xfId="0" applyNumberFormat="1" applyFill="1" applyBorder="1"/>
    <xf numFmtId="1" fontId="0" fillId="6" borderId="6" xfId="0" applyNumberFormat="1" applyFill="1" applyBorder="1"/>
    <xf numFmtId="1" fontId="0" fillId="6" borderId="7" xfId="0" applyNumberFormat="1" applyFill="1" applyBorder="1"/>
    <xf numFmtId="0" fontId="1" fillId="0" borderId="3" xfId="0" applyFont="1" applyBorder="1"/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 algn="r">
              <a:defRPr sz="1000"/>
            </a:pPr>
            <a:r>
              <a:rPr lang="en-US" sz="1000"/>
              <a:t>   </a:t>
            </a:r>
            <a:r>
              <a:rPr lang="en-US" sz="1000" baseline="0"/>
              <a:t> </a:t>
            </a:r>
            <a:endParaRPr lang="en-US" sz="1000"/>
          </a:p>
        </c:rich>
      </c:tx>
      <c:layout>
        <c:manualLayout>
          <c:xMode val="edge"/>
          <c:yMode val="edge"/>
          <c:x val="8.2986342277721739E-2"/>
          <c:y val="1.5425213052072194E-2"/>
        </c:manualLayout>
      </c:layout>
    </c:title>
    <c:plotArea>
      <c:layout/>
      <c:scatterChart>
        <c:scatterStyle val="smoothMarker"/>
        <c:ser>
          <c:idx val="0"/>
          <c:order val="0"/>
          <c:tx>
            <c:v>Output hydraulic pressure [bar]</c:v>
          </c:tx>
          <c:trendline>
            <c:trendlineType val="linear"/>
          </c:trendline>
          <c:trendline>
            <c:trendlineType val="linear"/>
            <c:dispRSqr val="1"/>
            <c:dispEq val="1"/>
            <c:trendlineLbl>
              <c:layout>
                <c:manualLayout>
                  <c:x val="9.5497311453427033E-2"/>
                  <c:y val="0.49202803759885244"/>
                </c:manualLayout>
              </c:layout>
              <c:numFmt formatCode="General" sourceLinked="0"/>
            </c:trendlineLbl>
          </c:trendline>
          <c:xVal>
            <c:numRef>
              <c:f>'2.kalibarcia '!$D$7:$D$22</c:f>
              <c:numCache>
                <c:formatCode>General</c:formatCode>
                <c:ptCount val="16"/>
                <c:pt idx="0">
                  <c:v>63</c:v>
                </c:pt>
                <c:pt idx="1">
                  <c:v>165</c:v>
                </c:pt>
                <c:pt idx="2">
                  <c:v>263</c:v>
                </c:pt>
                <c:pt idx="3">
                  <c:v>368</c:v>
                </c:pt>
                <c:pt idx="4">
                  <c:v>465</c:v>
                </c:pt>
                <c:pt idx="5">
                  <c:v>570</c:v>
                </c:pt>
                <c:pt idx="6">
                  <c:v>675</c:v>
                </c:pt>
                <c:pt idx="7">
                  <c:v>781</c:v>
                </c:pt>
                <c:pt idx="8">
                  <c:v>885</c:v>
                </c:pt>
                <c:pt idx="9">
                  <c:v>991</c:v>
                </c:pt>
                <c:pt idx="10">
                  <c:v>1094</c:v>
                </c:pt>
                <c:pt idx="11">
                  <c:v>1196</c:v>
                </c:pt>
                <c:pt idx="12">
                  <c:v>1300</c:v>
                </c:pt>
                <c:pt idx="13">
                  <c:v>1405</c:v>
                </c:pt>
                <c:pt idx="14">
                  <c:v>1508</c:v>
                </c:pt>
                <c:pt idx="15">
                  <c:v>1613</c:v>
                </c:pt>
              </c:numCache>
            </c:numRef>
          </c:xVal>
          <c:yVal>
            <c:numRef>
              <c:f>'2.kalibarcia '!$E$7:$E$22</c:f>
              <c:numCache>
                <c:formatCode>General</c:formatCode>
                <c:ptCount val="16"/>
                <c:pt idx="0">
                  <c:v>10.6</c:v>
                </c:pt>
                <c:pt idx="1">
                  <c:v>22.1</c:v>
                </c:pt>
                <c:pt idx="2">
                  <c:v>32.299999999999997</c:v>
                </c:pt>
                <c:pt idx="3">
                  <c:v>42.5</c:v>
                </c:pt>
                <c:pt idx="4">
                  <c:v>52.1</c:v>
                </c:pt>
                <c:pt idx="5">
                  <c:v>63</c:v>
                </c:pt>
                <c:pt idx="6">
                  <c:v>73.7</c:v>
                </c:pt>
                <c:pt idx="7">
                  <c:v>84.3</c:v>
                </c:pt>
                <c:pt idx="8">
                  <c:v>95</c:v>
                </c:pt>
                <c:pt idx="9">
                  <c:v>105.5</c:v>
                </c:pt>
                <c:pt idx="10">
                  <c:v>116.4</c:v>
                </c:pt>
                <c:pt idx="11">
                  <c:v>127</c:v>
                </c:pt>
                <c:pt idx="12">
                  <c:v>137.69999999999999</c:v>
                </c:pt>
                <c:pt idx="13">
                  <c:v>148.19999999999999</c:v>
                </c:pt>
                <c:pt idx="14">
                  <c:v>158.9</c:v>
                </c:pt>
                <c:pt idx="15">
                  <c:v>169.5</c:v>
                </c:pt>
              </c:numCache>
            </c:numRef>
          </c:yVal>
          <c:smooth val="1"/>
        </c:ser>
        <c:axId val="69594496"/>
        <c:axId val="69534848"/>
      </c:scatterChart>
      <c:valAx>
        <c:axId val="69594496"/>
        <c:scaling>
          <c:orientation val="minMax"/>
        </c:scaling>
        <c:axPos val="b"/>
        <c:numFmt formatCode="General" sourceLinked="1"/>
        <c:tickLblPos val="nextTo"/>
        <c:crossAx val="69534848"/>
        <c:crosses val="autoZero"/>
        <c:crossBetween val="midCat"/>
      </c:valAx>
      <c:valAx>
        <c:axId val="69534848"/>
        <c:scaling>
          <c:orientation val="minMax"/>
        </c:scaling>
        <c:axPos val="l"/>
        <c:majorGridlines/>
        <c:numFmt formatCode="General" sourceLinked="1"/>
        <c:tickLblPos val="nextTo"/>
        <c:crossAx val="69594496"/>
        <c:crossesAt val="0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rendline>
            <c:trendlineType val="linear"/>
          </c:trendline>
          <c:trendline>
            <c:trendlineType val="linear"/>
            <c:dispEq val="1"/>
            <c:trendlineLbl>
              <c:layout>
                <c:manualLayout>
                  <c:x val="8.8351611240468531E-2"/>
                  <c:y val="0.71175482960191339"/>
                </c:manualLayout>
              </c:layout>
              <c:numFmt formatCode="General" sourceLinked="0"/>
            </c:trendlineLbl>
          </c:trendline>
          <c:xVal>
            <c:numRef>
              <c:f>'2.kalibarcia '!$J$56:$J$75</c:f>
              <c:numCache>
                <c:formatCode>General</c:formatCode>
                <c:ptCount val="20"/>
                <c:pt idx="0">
                  <c:v>200</c:v>
                </c:pt>
                <c:pt idx="1">
                  <c:v>400</c:v>
                </c:pt>
                <c:pt idx="2">
                  <c:v>600</c:v>
                </c:pt>
                <c:pt idx="3">
                  <c:v>800</c:v>
                </c:pt>
                <c:pt idx="4">
                  <c:v>1000</c:v>
                </c:pt>
                <c:pt idx="5">
                  <c:v>1200</c:v>
                </c:pt>
                <c:pt idx="6">
                  <c:v>1400</c:v>
                </c:pt>
                <c:pt idx="7">
                  <c:v>1600</c:v>
                </c:pt>
                <c:pt idx="8">
                  <c:v>1800</c:v>
                </c:pt>
                <c:pt idx="9">
                  <c:v>2000</c:v>
                </c:pt>
                <c:pt idx="10">
                  <c:v>2200</c:v>
                </c:pt>
                <c:pt idx="11">
                  <c:v>2400</c:v>
                </c:pt>
                <c:pt idx="12">
                  <c:v>2600</c:v>
                </c:pt>
                <c:pt idx="13">
                  <c:v>2800</c:v>
                </c:pt>
                <c:pt idx="14">
                  <c:v>3000</c:v>
                </c:pt>
                <c:pt idx="15">
                  <c:v>3200</c:v>
                </c:pt>
                <c:pt idx="16">
                  <c:v>3400</c:v>
                </c:pt>
                <c:pt idx="17">
                  <c:v>3600</c:v>
                </c:pt>
                <c:pt idx="18">
                  <c:v>3800</c:v>
                </c:pt>
                <c:pt idx="19">
                  <c:v>4000</c:v>
                </c:pt>
              </c:numCache>
            </c:numRef>
          </c:xVal>
          <c:yVal>
            <c:numRef>
              <c:f>'2.kalibarcia '!$K$56:$K$75</c:f>
              <c:numCache>
                <c:formatCode>General</c:formatCode>
                <c:ptCount val="20"/>
                <c:pt idx="0">
                  <c:v>10.6</c:v>
                </c:pt>
                <c:pt idx="1">
                  <c:v>22.1</c:v>
                </c:pt>
                <c:pt idx="2">
                  <c:v>32.299999999999997</c:v>
                </c:pt>
                <c:pt idx="3">
                  <c:v>42.5</c:v>
                </c:pt>
                <c:pt idx="4">
                  <c:v>52.1</c:v>
                </c:pt>
                <c:pt idx="5">
                  <c:v>63</c:v>
                </c:pt>
                <c:pt idx="6">
                  <c:v>73.7</c:v>
                </c:pt>
                <c:pt idx="7">
                  <c:v>84.3</c:v>
                </c:pt>
                <c:pt idx="8">
                  <c:v>95</c:v>
                </c:pt>
                <c:pt idx="9">
                  <c:v>105.5</c:v>
                </c:pt>
                <c:pt idx="10">
                  <c:v>116.4</c:v>
                </c:pt>
                <c:pt idx="11">
                  <c:v>127</c:v>
                </c:pt>
                <c:pt idx="12">
                  <c:v>137.69999999999999</c:v>
                </c:pt>
                <c:pt idx="13">
                  <c:v>148.19999999999999</c:v>
                </c:pt>
                <c:pt idx="14">
                  <c:v>158.9</c:v>
                </c:pt>
                <c:pt idx="15">
                  <c:v>169.5</c:v>
                </c:pt>
                <c:pt idx="16">
                  <c:v>181.1</c:v>
                </c:pt>
                <c:pt idx="17">
                  <c:v>190.5</c:v>
                </c:pt>
                <c:pt idx="18">
                  <c:v>201.3</c:v>
                </c:pt>
                <c:pt idx="19">
                  <c:v>211.5</c:v>
                </c:pt>
              </c:numCache>
            </c:numRef>
          </c:yVal>
          <c:smooth val="1"/>
        </c:ser>
        <c:axId val="70014848"/>
        <c:axId val="70016384"/>
      </c:scatterChart>
      <c:valAx>
        <c:axId val="70014848"/>
        <c:scaling>
          <c:orientation val="minMax"/>
        </c:scaling>
        <c:axPos val="b"/>
        <c:numFmt formatCode="General" sourceLinked="1"/>
        <c:tickLblPos val="nextTo"/>
        <c:crossAx val="70016384"/>
        <c:crosses val="autoZero"/>
        <c:crossBetween val="midCat"/>
      </c:valAx>
      <c:valAx>
        <c:axId val="70016384"/>
        <c:scaling>
          <c:orientation val="minMax"/>
        </c:scaling>
        <c:axPos val="l"/>
        <c:majorGridlines/>
        <c:numFmt formatCode="General" sourceLinked="1"/>
        <c:tickLblPos val="nextTo"/>
        <c:crossAx val="7001484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rendline>
            <c:trendlineType val="linear"/>
          </c:trendline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'1.kalibarcia '!$K$23:$K$33</c:f>
              <c:numCache>
                <c:formatCode>General</c:formatCode>
                <c:ptCount val="11"/>
                <c:pt idx="0">
                  <c:v>119</c:v>
                </c:pt>
                <c:pt idx="1">
                  <c:v>267</c:v>
                </c:pt>
                <c:pt idx="2">
                  <c:v>420</c:v>
                </c:pt>
                <c:pt idx="3">
                  <c:v>573</c:v>
                </c:pt>
                <c:pt idx="4">
                  <c:v>732</c:v>
                </c:pt>
                <c:pt idx="5">
                  <c:v>888</c:v>
                </c:pt>
                <c:pt idx="6">
                  <c:v>1042</c:v>
                </c:pt>
                <c:pt idx="7">
                  <c:v>1200</c:v>
                </c:pt>
                <c:pt idx="8">
                  <c:v>1356</c:v>
                </c:pt>
                <c:pt idx="9">
                  <c:v>1507</c:v>
                </c:pt>
                <c:pt idx="10">
                  <c:v>1664</c:v>
                </c:pt>
              </c:numCache>
            </c:numRef>
          </c:xVal>
          <c:yVal>
            <c:numRef>
              <c:f>'1.kalibarcia '!$L$23:$L$33</c:f>
              <c:numCache>
                <c:formatCode>General</c:formatCode>
                <c:ptCount val="11"/>
                <c:pt idx="0">
                  <c:v>13</c:v>
                </c:pt>
                <c:pt idx="1">
                  <c:v>28.1</c:v>
                </c:pt>
                <c:pt idx="2">
                  <c:v>44.2</c:v>
                </c:pt>
                <c:pt idx="3">
                  <c:v>59.7</c:v>
                </c:pt>
                <c:pt idx="4">
                  <c:v>75.599999999999994</c:v>
                </c:pt>
                <c:pt idx="5">
                  <c:v>91.9</c:v>
                </c:pt>
                <c:pt idx="6">
                  <c:v>107.9</c:v>
                </c:pt>
                <c:pt idx="7">
                  <c:v>124</c:v>
                </c:pt>
                <c:pt idx="8">
                  <c:v>139.80000000000001</c:v>
                </c:pt>
                <c:pt idx="9">
                  <c:v>155.69999999999999</c:v>
                </c:pt>
                <c:pt idx="10">
                  <c:v>171.6</c:v>
                </c:pt>
              </c:numCache>
            </c:numRef>
          </c:yVal>
          <c:smooth val="1"/>
        </c:ser>
        <c:axId val="70312704"/>
        <c:axId val="70314240"/>
      </c:scatterChart>
      <c:valAx>
        <c:axId val="70312704"/>
        <c:scaling>
          <c:orientation val="minMax"/>
        </c:scaling>
        <c:axPos val="b"/>
        <c:numFmt formatCode="General" sourceLinked="1"/>
        <c:tickLblPos val="nextTo"/>
        <c:crossAx val="70314240"/>
        <c:crosses val="autoZero"/>
        <c:crossBetween val="midCat"/>
      </c:valAx>
      <c:valAx>
        <c:axId val="70314240"/>
        <c:scaling>
          <c:orientation val="minMax"/>
        </c:scaling>
        <c:axPos val="l"/>
        <c:majorGridlines/>
        <c:numFmt formatCode="General" sourceLinked="1"/>
        <c:tickLblPos val="nextTo"/>
        <c:crossAx val="7031270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rendline>
            <c:trendlineType val="linear"/>
          </c:trendline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'1.kalibarcia '!$J$41:$J$51</c:f>
              <c:numCache>
                <c:formatCode>General</c:formatCode>
                <c:ptCount val="11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</c:numCache>
            </c:numRef>
          </c:xVal>
          <c:yVal>
            <c:numRef>
              <c:f>'1.kalibarcia '!$K$41:$K$51</c:f>
              <c:numCache>
                <c:formatCode>General</c:formatCode>
                <c:ptCount val="11"/>
                <c:pt idx="0">
                  <c:v>13</c:v>
                </c:pt>
                <c:pt idx="1">
                  <c:v>28.1</c:v>
                </c:pt>
                <c:pt idx="2">
                  <c:v>44.2</c:v>
                </c:pt>
                <c:pt idx="3">
                  <c:v>59.7</c:v>
                </c:pt>
                <c:pt idx="4">
                  <c:v>75.599999999999994</c:v>
                </c:pt>
                <c:pt idx="5">
                  <c:v>91.9</c:v>
                </c:pt>
                <c:pt idx="6">
                  <c:v>107.9</c:v>
                </c:pt>
                <c:pt idx="7">
                  <c:v>124</c:v>
                </c:pt>
                <c:pt idx="8">
                  <c:v>139.80000000000001</c:v>
                </c:pt>
                <c:pt idx="9">
                  <c:v>155.69999999999999</c:v>
                </c:pt>
                <c:pt idx="10">
                  <c:v>171.6</c:v>
                </c:pt>
              </c:numCache>
            </c:numRef>
          </c:yVal>
          <c:smooth val="1"/>
        </c:ser>
        <c:axId val="70335488"/>
        <c:axId val="70345472"/>
      </c:scatterChart>
      <c:valAx>
        <c:axId val="70335488"/>
        <c:scaling>
          <c:orientation val="minMax"/>
        </c:scaling>
        <c:axPos val="b"/>
        <c:numFmt formatCode="General" sourceLinked="1"/>
        <c:tickLblPos val="nextTo"/>
        <c:crossAx val="70345472"/>
        <c:crosses val="autoZero"/>
        <c:crossBetween val="midCat"/>
      </c:valAx>
      <c:valAx>
        <c:axId val="70345472"/>
        <c:scaling>
          <c:orientation val="minMax"/>
        </c:scaling>
        <c:axPos val="l"/>
        <c:majorGridlines/>
        <c:numFmt formatCode="General" sourceLinked="1"/>
        <c:tickLblPos val="nextTo"/>
        <c:crossAx val="7033548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1"/>
          <c:order val="0"/>
          <c:marker>
            <c:symbol val="none"/>
          </c:marker>
          <c:val>
            <c:numRef>
              <c:f>Hárok1!$B$6:$B$21</c:f>
              <c:numCache>
                <c:formatCode>General</c:formatCode>
                <c:ptCount val="16"/>
                <c:pt idx="0">
                  <c:v>63</c:v>
                </c:pt>
                <c:pt idx="1">
                  <c:v>165</c:v>
                </c:pt>
                <c:pt idx="2">
                  <c:v>263</c:v>
                </c:pt>
                <c:pt idx="3">
                  <c:v>368</c:v>
                </c:pt>
                <c:pt idx="4">
                  <c:v>465</c:v>
                </c:pt>
                <c:pt idx="5">
                  <c:v>570</c:v>
                </c:pt>
                <c:pt idx="6">
                  <c:v>675</c:v>
                </c:pt>
                <c:pt idx="7">
                  <c:v>781</c:v>
                </c:pt>
                <c:pt idx="8">
                  <c:v>885</c:v>
                </c:pt>
                <c:pt idx="9">
                  <c:v>991</c:v>
                </c:pt>
                <c:pt idx="10">
                  <c:v>1094</c:v>
                </c:pt>
                <c:pt idx="11">
                  <c:v>1196</c:v>
                </c:pt>
                <c:pt idx="12">
                  <c:v>1300</c:v>
                </c:pt>
                <c:pt idx="13">
                  <c:v>1405</c:v>
                </c:pt>
                <c:pt idx="14">
                  <c:v>1508</c:v>
                </c:pt>
                <c:pt idx="15">
                  <c:v>1613</c:v>
                </c:pt>
              </c:numCache>
            </c:numRef>
          </c:val>
        </c:ser>
        <c:marker val="1"/>
        <c:axId val="70369664"/>
        <c:axId val="70371200"/>
      </c:lineChart>
      <c:catAx>
        <c:axId val="70369664"/>
        <c:scaling>
          <c:orientation val="minMax"/>
        </c:scaling>
        <c:axPos val="b"/>
        <c:tickLblPos val="nextTo"/>
        <c:crossAx val="70371200"/>
        <c:crosses val="autoZero"/>
        <c:auto val="1"/>
        <c:lblAlgn val="ctr"/>
        <c:lblOffset val="100"/>
      </c:catAx>
      <c:valAx>
        <c:axId val="70371200"/>
        <c:scaling>
          <c:orientation val="minMax"/>
        </c:scaling>
        <c:axPos val="l"/>
        <c:majorGridlines/>
        <c:numFmt formatCode="General" sourceLinked="1"/>
        <c:tickLblPos val="nextTo"/>
        <c:crossAx val="703696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1044212</xdr:colOff>
      <xdr:row>29</xdr:row>
      <xdr:rowOff>87086</xdr:rowOff>
    </xdr:from>
    <xdr:to>
      <xdr:col>6</xdr:col>
      <xdr:colOff>314598</xdr:colOff>
      <xdr:row>42</xdr:row>
      <xdr:rowOff>170906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28574</xdr:colOff>
      <xdr:row>54</xdr:row>
      <xdr:rowOff>371475</xdr:rowOff>
    </xdr:from>
    <xdr:to>
      <xdr:col>7</xdr:col>
      <xdr:colOff>942974</xdr:colOff>
      <xdr:row>74</xdr:row>
      <xdr:rowOff>161925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434340</xdr:colOff>
      <xdr:row>54</xdr:row>
      <xdr:rowOff>617220</xdr:rowOff>
    </xdr:from>
    <xdr:to>
      <xdr:col>6</xdr:col>
      <xdr:colOff>30480</xdr:colOff>
      <xdr:row>54</xdr:row>
      <xdr:rowOff>914400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103120" y="10957560"/>
          <a:ext cx="3322320" cy="297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6.245E-17</cdr:x>
      <cdr:y>0.07052</cdr:y>
    </cdr:from>
    <cdr:to>
      <cdr:x>1</cdr:x>
      <cdr:y>0.24662</cdr:y>
    </cdr:to>
    <cdr:pic>
      <cdr:nvPicPr>
        <cdr:cNvPr id="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52400" y="174170"/>
          <a:ext cx="4665346" cy="434963"/>
        </a:xfrm>
        <a:prstGeom xmlns:a="http://schemas.openxmlformats.org/drawingml/2006/main" prst="rect">
          <a:avLst/>
        </a:prstGeom>
      </cdr:spPr>
    </cdr:pic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557894</xdr:colOff>
      <xdr:row>21</xdr:row>
      <xdr:rowOff>27215</xdr:rowOff>
    </xdr:from>
    <xdr:to>
      <xdr:col>7</xdr:col>
      <xdr:colOff>911680</xdr:colOff>
      <xdr:row>35</xdr:row>
      <xdr:rowOff>108858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544285</xdr:colOff>
      <xdr:row>39</xdr:row>
      <xdr:rowOff>13608</xdr:rowOff>
    </xdr:from>
    <xdr:to>
      <xdr:col>7</xdr:col>
      <xdr:colOff>1020536</xdr:colOff>
      <xdr:row>52</xdr:row>
      <xdr:rowOff>149678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6</xdr:row>
      <xdr:rowOff>152400</xdr:rowOff>
    </xdr:from>
    <xdr:to>
      <xdr:col>15</xdr:col>
      <xdr:colOff>381000</xdr:colOff>
      <xdr:row>21</xdr:row>
      <xdr:rowOff>152400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2"/>
  <sheetViews>
    <sheetView tabSelected="1" topLeftCell="A23" zoomScale="55" zoomScaleNormal="55" workbookViewId="0">
      <selection activeCell="AA24" sqref="AA24"/>
    </sheetView>
  </sheetViews>
  <sheetFormatPr defaultRowHeight="14.4"/>
  <cols>
    <col min="1" max="1" width="15.44140625" customWidth="1"/>
    <col min="3" max="3" width="12.44140625" customWidth="1"/>
    <col min="6" max="6" width="24.109375" customWidth="1"/>
    <col min="7" max="7" width="21.88671875" customWidth="1"/>
    <col min="8" max="8" width="22.44140625" customWidth="1"/>
    <col min="10" max="10" width="14.109375" customWidth="1"/>
    <col min="11" max="11" width="14.6640625" customWidth="1"/>
    <col min="12" max="12" width="15" customWidth="1"/>
    <col min="13" max="13" width="20.44140625" customWidth="1"/>
    <col min="14" max="14" width="17.5546875" customWidth="1"/>
  </cols>
  <sheetData>
    <row r="1" spans="1:9">
      <c r="A1" s="1" t="s">
        <v>31</v>
      </c>
    </row>
    <row r="2" spans="1:9">
      <c r="A2" t="s">
        <v>0</v>
      </c>
      <c r="B2" t="s">
        <v>29</v>
      </c>
    </row>
    <row r="3" spans="1:9" ht="18">
      <c r="F3" s="12"/>
    </row>
    <row r="4" spans="1:9">
      <c r="A4" t="s">
        <v>30</v>
      </c>
      <c r="I4" s="6"/>
    </row>
    <row r="5" spans="1:9">
      <c r="F5" t="s">
        <v>45</v>
      </c>
      <c r="G5" t="s">
        <v>46</v>
      </c>
    </row>
    <row r="6" spans="1:9" ht="43.2">
      <c r="A6" s="3" t="s">
        <v>17</v>
      </c>
      <c r="B6" s="3" t="s">
        <v>5</v>
      </c>
      <c r="C6" s="3" t="s">
        <v>8</v>
      </c>
      <c r="D6" s="3" t="s">
        <v>7</v>
      </c>
      <c r="E6" s="3" t="s">
        <v>6</v>
      </c>
      <c r="F6" s="3" t="s">
        <v>6</v>
      </c>
      <c r="G6" s="3" t="s">
        <v>7</v>
      </c>
      <c r="I6" s="2"/>
    </row>
    <row r="7" spans="1:9">
      <c r="A7" s="4">
        <v>1</v>
      </c>
      <c r="B7" s="4" t="s">
        <v>9</v>
      </c>
      <c r="C7" s="24">
        <v>200</v>
      </c>
      <c r="D7" s="4">
        <v>63</v>
      </c>
      <c r="E7" s="10">
        <v>10.6</v>
      </c>
      <c r="F7" s="10">
        <v>10.6</v>
      </c>
      <c r="G7" s="4">
        <v>63</v>
      </c>
    </row>
    <row r="8" spans="1:9">
      <c r="A8" s="4">
        <v>2</v>
      </c>
      <c r="B8" s="4" t="s">
        <v>9</v>
      </c>
      <c r="C8" s="24">
        <v>400</v>
      </c>
      <c r="D8" s="10">
        <v>165</v>
      </c>
      <c r="E8" s="10">
        <v>22.1</v>
      </c>
      <c r="F8" s="10">
        <v>22.1</v>
      </c>
      <c r="G8" s="10">
        <v>165</v>
      </c>
    </row>
    <row r="9" spans="1:9">
      <c r="A9" s="4">
        <v>3</v>
      </c>
      <c r="B9" s="4" t="s">
        <v>9</v>
      </c>
      <c r="C9" s="24">
        <v>600</v>
      </c>
      <c r="D9" s="10">
        <v>263</v>
      </c>
      <c r="E9" s="10">
        <v>32.299999999999997</v>
      </c>
      <c r="F9" s="10">
        <v>32.299999999999997</v>
      </c>
      <c r="G9" s="10">
        <v>263</v>
      </c>
    </row>
    <row r="10" spans="1:9">
      <c r="A10" s="4">
        <v>4</v>
      </c>
      <c r="B10" s="4" t="s">
        <v>9</v>
      </c>
      <c r="C10" s="24">
        <v>800</v>
      </c>
      <c r="D10" s="10">
        <v>368</v>
      </c>
      <c r="E10" s="10">
        <v>42.5</v>
      </c>
      <c r="F10" s="10">
        <v>42.5</v>
      </c>
      <c r="G10" s="10">
        <v>368</v>
      </c>
    </row>
    <row r="11" spans="1:9">
      <c r="A11" s="4">
        <v>5</v>
      </c>
      <c r="B11" s="4" t="s">
        <v>9</v>
      </c>
      <c r="C11" s="24">
        <v>1000</v>
      </c>
      <c r="D11" s="10">
        <v>465</v>
      </c>
      <c r="E11" s="10">
        <v>52.1</v>
      </c>
      <c r="F11" s="10">
        <v>52.1</v>
      </c>
      <c r="G11" s="10">
        <v>465</v>
      </c>
    </row>
    <row r="12" spans="1:9">
      <c r="A12" s="4">
        <v>6</v>
      </c>
      <c r="B12" s="4" t="s">
        <v>9</v>
      </c>
      <c r="C12" s="24">
        <v>1200</v>
      </c>
      <c r="D12" s="10">
        <v>570</v>
      </c>
      <c r="E12" s="10">
        <v>63</v>
      </c>
      <c r="F12" s="10">
        <v>63</v>
      </c>
      <c r="G12" s="10">
        <v>570</v>
      </c>
    </row>
    <row r="13" spans="1:9">
      <c r="A13" s="4">
        <v>7</v>
      </c>
      <c r="B13" s="4" t="s">
        <v>9</v>
      </c>
      <c r="C13" s="24">
        <v>1400</v>
      </c>
      <c r="D13" s="10">
        <v>675</v>
      </c>
      <c r="E13" s="10">
        <v>73.7</v>
      </c>
      <c r="F13" s="10">
        <v>73.7</v>
      </c>
      <c r="G13" s="10">
        <v>675</v>
      </c>
    </row>
    <row r="14" spans="1:9">
      <c r="A14" s="4">
        <v>8</v>
      </c>
      <c r="B14" s="4" t="s">
        <v>9</v>
      </c>
      <c r="C14" s="24">
        <v>1600</v>
      </c>
      <c r="D14" s="10">
        <v>781</v>
      </c>
      <c r="E14" s="10">
        <v>84.3</v>
      </c>
      <c r="F14" s="10">
        <v>84.3</v>
      </c>
      <c r="G14" s="10">
        <v>781</v>
      </c>
    </row>
    <row r="15" spans="1:9">
      <c r="A15" s="4">
        <v>9</v>
      </c>
      <c r="B15" s="4" t="s">
        <v>9</v>
      </c>
      <c r="C15" s="24">
        <v>1800</v>
      </c>
      <c r="D15" s="10">
        <v>885</v>
      </c>
      <c r="E15" s="10">
        <v>95</v>
      </c>
      <c r="F15" s="10">
        <v>95</v>
      </c>
      <c r="G15" s="10">
        <v>885</v>
      </c>
    </row>
    <row r="16" spans="1:9">
      <c r="A16" s="4">
        <v>10</v>
      </c>
      <c r="B16" s="4" t="s">
        <v>9</v>
      </c>
      <c r="C16" s="24">
        <v>2000</v>
      </c>
      <c r="D16" s="10">
        <v>991</v>
      </c>
      <c r="E16" s="10">
        <v>105.5</v>
      </c>
      <c r="F16" s="10">
        <v>105.5</v>
      </c>
      <c r="G16" s="10">
        <v>991</v>
      </c>
    </row>
    <row r="17" spans="1:14">
      <c r="A17" s="4">
        <v>11</v>
      </c>
      <c r="B17" s="4" t="s">
        <v>9</v>
      </c>
      <c r="C17" s="24">
        <v>2200</v>
      </c>
      <c r="D17" s="10">
        <v>1094</v>
      </c>
      <c r="E17" s="10">
        <v>116.4</v>
      </c>
      <c r="F17" s="10">
        <v>116.4</v>
      </c>
      <c r="G17" s="10">
        <v>1094</v>
      </c>
    </row>
    <row r="18" spans="1:14">
      <c r="A18" s="4">
        <v>12</v>
      </c>
      <c r="B18" s="4" t="s">
        <v>9</v>
      </c>
      <c r="C18" s="24">
        <v>2400</v>
      </c>
      <c r="D18" s="4">
        <v>1196</v>
      </c>
      <c r="E18" s="10">
        <v>127</v>
      </c>
      <c r="F18" s="10">
        <v>127</v>
      </c>
      <c r="G18" s="4">
        <v>1196</v>
      </c>
    </row>
    <row r="19" spans="1:14">
      <c r="A19" s="4">
        <v>13</v>
      </c>
      <c r="B19" s="4" t="s">
        <v>9</v>
      </c>
      <c r="C19" s="24">
        <v>2600</v>
      </c>
      <c r="D19" s="4">
        <v>1300</v>
      </c>
      <c r="E19" s="10">
        <v>137.69999999999999</v>
      </c>
      <c r="F19" s="10">
        <v>137.69999999999999</v>
      </c>
      <c r="G19" s="4">
        <v>1300</v>
      </c>
      <c r="I19" s="6"/>
    </row>
    <row r="20" spans="1:14">
      <c r="A20" s="4">
        <v>14</v>
      </c>
      <c r="B20" s="4" t="s">
        <v>9</v>
      </c>
      <c r="C20" s="24">
        <v>2800</v>
      </c>
      <c r="D20" s="4">
        <v>1405</v>
      </c>
      <c r="E20" s="4">
        <v>148.19999999999999</v>
      </c>
      <c r="F20" s="4">
        <v>148.19999999999999</v>
      </c>
      <c r="G20" s="4">
        <v>1405</v>
      </c>
    </row>
    <row r="21" spans="1:14">
      <c r="A21" s="4">
        <v>15</v>
      </c>
      <c r="B21" s="4" t="s">
        <v>9</v>
      </c>
      <c r="C21" s="24">
        <v>3000</v>
      </c>
      <c r="D21" s="4">
        <v>1508</v>
      </c>
      <c r="E21" s="4">
        <v>158.9</v>
      </c>
      <c r="F21" s="4">
        <v>158.9</v>
      </c>
      <c r="G21" s="4">
        <v>1508</v>
      </c>
    </row>
    <row r="22" spans="1:14">
      <c r="A22" s="4">
        <v>16</v>
      </c>
      <c r="B22" s="4" t="s">
        <v>9</v>
      </c>
      <c r="C22" s="24">
        <v>3200</v>
      </c>
      <c r="D22" s="4">
        <v>1613</v>
      </c>
      <c r="E22" s="4">
        <v>169.5</v>
      </c>
      <c r="F22" s="4">
        <v>169.5</v>
      </c>
      <c r="G22" s="4">
        <v>1613</v>
      </c>
    </row>
    <row r="23" spans="1:14">
      <c r="A23" s="4">
        <v>17</v>
      </c>
      <c r="B23" s="4" t="s">
        <v>9</v>
      </c>
      <c r="C23" s="24">
        <v>3400</v>
      </c>
      <c r="D23" s="4">
        <v>1715</v>
      </c>
      <c r="E23" s="4">
        <v>181.1</v>
      </c>
    </row>
    <row r="24" spans="1:14">
      <c r="A24" s="4">
        <v>18</v>
      </c>
      <c r="B24" s="4" t="s">
        <v>9</v>
      </c>
      <c r="C24" s="24">
        <v>3600</v>
      </c>
      <c r="D24" s="4">
        <v>1714</v>
      </c>
      <c r="E24" s="4">
        <v>190.5</v>
      </c>
    </row>
    <row r="25" spans="1:14" ht="15" thickBot="1">
      <c r="A25" s="4">
        <v>19</v>
      </c>
      <c r="B25" s="4" t="s">
        <v>9</v>
      </c>
      <c r="C25" s="24">
        <v>3800</v>
      </c>
      <c r="D25" s="4">
        <v>1711</v>
      </c>
      <c r="E25" s="4">
        <v>201.3</v>
      </c>
    </row>
    <row r="26" spans="1:14">
      <c r="A26" s="4">
        <v>20</v>
      </c>
      <c r="B26" s="4" t="s">
        <v>9</v>
      </c>
      <c r="C26" s="24">
        <v>4000</v>
      </c>
      <c r="D26" s="4">
        <v>1714</v>
      </c>
      <c r="E26" s="4">
        <v>211.5</v>
      </c>
      <c r="F26" s="28"/>
      <c r="G26" s="29"/>
    </row>
    <row r="27" spans="1:14" ht="15" thickBot="1">
      <c r="F27" s="32"/>
      <c r="G27" s="33"/>
    </row>
    <row r="29" spans="1:14">
      <c r="B29" s="1" t="s">
        <v>27</v>
      </c>
    </row>
    <row r="30" spans="1:14" ht="15" thickBot="1">
      <c r="I30" s="1" t="s">
        <v>16</v>
      </c>
    </row>
    <row r="31" spans="1:14">
      <c r="I31" s="34"/>
      <c r="J31" s="35" t="s">
        <v>8</v>
      </c>
      <c r="K31" s="35" t="s">
        <v>7</v>
      </c>
      <c r="L31" s="35" t="s">
        <v>6</v>
      </c>
      <c r="M31" s="60" t="s">
        <v>34</v>
      </c>
      <c r="N31" s="36"/>
    </row>
    <row r="32" spans="1:14">
      <c r="I32" s="37">
        <v>1</v>
      </c>
      <c r="J32" s="24">
        <v>200</v>
      </c>
      <c r="K32" s="4">
        <v>63</v>
      </c>
      <c r="L32" s="10">
        <v>10.6</v>
      </c>
      <c r="M32" s="14">
        <f xml:space="preserve"> 0.1021* K32 + 4.8074</f>
        <v>11.239699999999999</v>
      </c>
      <c r="N32" s="55">
        <f>M32/L32*100</f>
        <v>106.03490566037735</v>
      </c>
    </row>
    <row r="33" spans="2:16">
      <c r="F33" s="42"/>
      <c r="G33" s="42"/>
      <c r="H33" s="42"/>
      <c r="I33" s="37">
        <v>2</v>
      </c>
      <c r="J33" s="24">
        <v>400</v>
      </c>
      <c r="K33" s="10">
        <v>165</v>
      </c>
      <c r="L33" s="10">
        <v>22.1</v>
      </c>
      <c r="M33" s="14">
        <f t="shared" ref="M33:M51" si="0" xml:space="preserve"> 0.1021* K33 + 4.8074</f>
        <v>21.6539</v>
      </c>
      <c r="N33" s="55">
        <f t="shared" ref="N33:N51" si="1">M33/L33*100</f>
        <v>97.981447963800889</v>
      </c>
    </row>
    <row r="34" spans="2:16">
      <c r="F34" s="42"/>
      <c r="G34" s="42"/>
      <c r="H34" s="42"/>
      <c r="I34" s="37">
        <v>3</v>
      </c>
      <c r="J34" s="24">
        <v>600</v>
      </c>
      <c r="K34" s="10">
        <v>263</v>
      </c>
      <c r="L34" s="10">
        <v>32.299999999999997</v>
      </c>
      <c r="M34" s="14">
        <f t="shared" si="0"/>
        <v>31.659700000000001</v>
      </c>
      <c r="N34" s="55">
        <f t="shared" si="1"/>
        <v>98.017647058823542</v>
      </c>
    </row>
    <row r="35" spans="2:16">
      <c r="I35" s="37">
        <v>4</v>
      </c>
      <c r="J35" s="24">
        <v>800</v>
      </c>
      <c r="K35" s="10">
        <v>368</v>
      </c>
      <c r="L35" s="10">
        <v>42.5</v>
      </c>
      <c r="M35" s="14">
        <f t="shared" si="0"/>
        <v>42.380200000000002</v>
      </c>
      <c r="N35" s="55">
        <f t="shared" si="1"/>
        <v>99.718117647058818</v>
      </c>
    </row>
    <row r="36" spans="2:16">
      <c r="I36" s="37">
        <v>5</v>
      </c>
      <c r="J36" s="24">
        <v>1000</v>
      </c>
      <c r="K36" s="10">
        <v>465</v>
      </c>
      <c r="L36" s="10">
        <v>52.1</v>
      </c>
      <c r="M36" s="14">
        <f t="shared" si="0"/>
        <v>52.283900000000003</v>
      </c>
      <c r="N36" s="55">
        <f t="shared" si="1"/>
        <v>100.35297504798464</v>
      </c>
    </row>
    <row r="37" spans="2:16">
      <c r="I37" s="37">
        <v>6</v>
      </c>
      <c r="J37" s="24">
        <v>1200</v>
      </c>
      <c r="K37" s="10">
        <v>570</v>
      </c>
      <c r="L37" s="10">
        <v>63</v>
      </c>
      <c r="M37" s="14">
        <f t="shared" si="0"/>
        <v>63.004399999999997</v>
      </c>
      <c r="N37" s="55">
        <f t="shared" si="1"/>
        <v>100.00698412698412</v>
      </c>
    </row>
    <row r="38" spans="2:16">
      <c r="I38" s="37">
        <v>7</v>
      </c>
      <c r="J38" s="24">
        <v>1400</v>
      </c>
      <c r="K38" s="10">
        <v>675</v>
      </c>
      <c r="L38" s="10">
        <v>73.7</v>
      </c>
      <c r="M38" s="14">
        <f t="shared" si="0"/>
        <v>73.724900000000005</v>
      </c>
      <c r="N38" s="55">
        <f t="shared" si="1"/>
        <v>100.03378561736771</v>
      </c>
    </row>
    <row r="39" spans="2:16">
      <c r="I39" s="37">
        <v>8</v>
      </c>
      <c r="J39" s="24">
        <v>1600</v>
      </c>
      <c r="K39" s="10">
        <v>781</v>
      </c>
      <c r="L39" s="10">
        <v>84.3</v>
      </c>
      <c r="M39" s="14">
        <f t="shared" si="0"/>
        <v>84.547499999999999</v>
      </c>
      <c r="N39" s="55">
        <f t="shared" si="1"/>
        <v>100.29359430604983</v>
      </c>
    </row>
    <row r="40" spans="2:16">
      <c r="I40" s="37">
        <v>9</v>
      </c>
      <c r="J40" s="24">
        <v>1800</v>
      </c>
      <c r="K40" s="10">
        <v>885</v>
      </c>
      <c r="L40" s="10">
        <v>95</v>
      </c>
      <c r="M40" s="14">
        <f t="shared" si="0"/>
        <v>95.165899999999993</v>
      </c>
      <c r="N40" s="55">
        <f t="shared" si="1"/>
        <v>100.17463157894737</v>
      </c>
    </row>
    <row r="41" spans="2:16">
      <c r="I41" s="37">
        <v>10</v>
      </c>
      <c r="J41" s="24">
        <v>2000</v>
      </c>
      <c r="K41" s="10">
        <v>991</v>
      </c>
      <c r="L41" s="10">
        <v>105.5</v>
      </c>
      <c r="M41" s="14">
        <f t="shared" si="0"/>
        <v>105.9885</v>
      </c>
      <c r="N41" s="55">
        <f t="shared" si="1"/>
        <v>100.46303317535545</v>
      </c>
    </row>
    <row r="42" spans="2:16">
      <c r="I42" s="37">
        <v>11</v>
      </c>
      <c r="J42" s="24">
        <v>2200</v>
      </c>
      <c r="K42" s="10">
        <v>1094</v>
      </c>
      <c r="L42" s="10">
        <v>116.4</v>
      </c>
      <c r="M42" s="14">
        <f t="shared" si="0"/>
        <v>116.5048</v>
      </c>
      <c r="N42" s="55">
        <f t="shared" si="1"/>
        <v>100.09003436426116</v>
      </c>
    </row>
    <row r="43" spans="2:16">
      <c r="I43" s="37">
        <v>12</v>
      </c>
      <c r="J43" s="24">
        <v>2400</v>
      </c>
      <c r="K43" s="4">
        <v>1196</v>
      </c>
      <c r="L43" s="10">
        <v>127</v>
      </c>
      <c r="M43" s="14">
        <f t="shared" si="0"/>
        <v>126.919</v>
      </c>
      <c r="N43" s="55">
        <f t="shared" si="1"/>
        <v>99.936220472440937</v>
      </c>
    </row>
    <row r="44" spans="2:16">
      <c r="I44" s="37">
        <v>13</v>
      </c>
      <c r="J44" s="24">
        <v>2600</v>
      </c>
      <c r="K44" s="4">
        <v>1300</v>
      </c>
      <c r="L44" s="10">
        <v>137.69999999999999</v>
      </c>
      <c r="M44" s="14">
        <f t="shared" si="0"/>
        <v>137.53739999999999</v>
      </c>
      <c r="N44" s="55">
        <f t="shared" si="1"/>
        <v>99.881917211328968</v>
      </c>
    </row>
    <row r="45" spans="2:16">
      <c r="I45" s="37">
        <v>14</v>
      </c>
      <c r="J45" s="24">
        <v>2800</v>
      </c>
      <c r="K45" s="4">
        <v>1405</v>
      </c>
      <c r="L45" s="4">
        <v>148.19999999999999</v>
      </c>
      <c r="M45" s="14">
        <f t="shared" si="0"/>
        <v>148.25790000000001</v>
      </c>
      <c r="N45" s="55">
        <f t="shared" si="1"/>
        <v>100.03906882591093</v>
      </c>
    </row>
    <row r="46" spans="2:16" ht="15" thickBot="1">
      <c r="B46" s="1" t="s">
        <v>37</v>
      </c>
      <c r="I46" s="37">
        <v>15</v>
      </c>
      <c r="J46" s="24">
        <v>3000</v>
      </c>
      <c r="K46" s="4">
        <v>1508</v>
      </c>
      <c r="L46" s="4">
        <v>158.9</v>
      </c>
      <c r="M46" s="14">
        <f t="shared" si="0"/>
        <v>158.77420000000001</v>
      </c>
      <c r="N46" s="55">
        <f t="shared" si="1"/>
        <v>99.920830711139089</v>
      </c>
    </row>
    <row r="47" spans="2:16">
      <c r="B47" s="26" t="s">
        <v>40</v>
      </c>
      <c r="C47" s="27"/>
      <c r="D47" s="28" t="s">
        <v>21</v>
      </c>
      <c r="E47" s="28"/>
      <c r="I47" s="37">
        <v>16</v>
      </c>
      <c r="J47" s="24">
        <v>3200</v>
      </c>
      <c r="K47" s="4">
        <v>1613</v>
      </c>
      <c r="L47" s="4">
        <v>169.5</v>
      </c>
      <c r="M47" s="14">
        <f t="shared" si="0"/>
        <v>169.49469999999999</v>
      </c>
      <c r="N47" s="55">
        <f t="shared" si="1"/>
        <v>99.996873156342176</v>
      </c>
    </row>
    <row r="48" spans="2:16" ht="15" thickBot="1">
      <c r="B48" s="30" t="s">
        <v>33</v>
      </c>
      <c r="C48" s="31"/>
      <c r="D48" s="32" t="s">
        <v>34</v>
      </c>
      <c r="E48" s="32"/>
      <c r="I48" s="38">
        <v>17</v>
      </c>
      <c r="J48" s="21">
        <v>3400</v>
      </c>
      <c r="K48" s="18">
        <v>1715</v>
      </c>
      <c r="L48" s="18">
        <v>181.1</v>
      </c>
      <c r="M48" s="56">
        <f t="shared" si="0"/>
        <v>179.90889999999999</v>
      </c>
      <c r="N48" s="57">
        <f t="shared" si="1"/>
        <v>99.342297073440093</v>
      </c>
      <c r="O48" s="25"/>
      <c r="P48" t="s">
        <v>35</v>
      </c>
    </row>
    <row r="49" spans="1:15">
      <c r="I49" s="38">
        <v>18</v>
      </c>
      <c r="J49" s="21">
        <v>3600</v>
      </c>
      <c r="K49" s="18">
        <v>1714</v>
      </c>
      <c r="L49" s="18">
        <v>190.5</v>
      </c>
      <c r="M49" s="56">
        <f t="shared" si="0"/>
        <v>179.80679999999998</v>
      </c>
      <c r="N49" s="57">
        <f t="shared" si="1"/>
        <v>94.386771653543306</v>
      </c>
      <c r="O49" s="25"/>
    </row>
    <row r="50" spans="1:15">
      <c r="D50" t="s">
        <v>44</v>
      </c>
      <c r="I50" s="38">
        <v>19</v>
      </c>
      <c r="J50" s="21">
        <v>3800</v>
      </c>
      <c r="K50" s="18">
        <v>1711</v>
      </c>
      <c r="L50" s="18">
        <v>201.3</v>
      </c>
      <c r="M50" s="56">
        <f t="shared" si="0"/>
        <v>179.50049999999999</v>
      </c>
      <c r="N50" s="57">
        <f t="shared" si="1"/>
        <v>89.170640834575252</v>
      </c>
      <c r="O50" s="25"/>
    </row>
    <row r="51" spans="1:15" ht="15" thickBot="1">
      <c r="I51" s="39">
        <v>20</v>
      </c>
      <c r="J51" s="40">
        <v>4000</v>
      </c>
      <c r="K51" s="41">
        <v>1714</v>
      </c>
      <c r="L51" s="41">
        <v>211.5</v>
      </c>
      <c r="M51" s="58">
        <f t="shared" si="0"/>
        <v>179.80679999999998</v>
      </c>
      <c r="N51" s="59">
        <f t="shared" si="1"/>
        <v>85.015035460992891</v>
      </c>
      <c r="O51" s="25"/>
    </row>
    <row r="54" spans="1:15" ht="15" thickBot="1">
      <c r="A54" s="42"/>
      <c r="B54" s="43" t="s">
        <v>28</v>
      </c>
      <c r="C54" s="42"/>
      <c r="D54" s="42"/>
      <c r="E54" s="42"/>
      <c r="I54" s="1" t="s">
        <v>36</v>
      </c>
    </row>
    <row r="55" spans="1:15" ht="86.4">
      <c r="A55" s="42"/>
      <c r="B55" s="42"/>
      <c r="C55" s="42"/>
      <c r="D55" s="42"/>
      <c r="E55" s="42"/>
      <c r="I55" s="44"/>
      <c r="J55" s="45" t="s">
        <v>8</v>
      </c>
      <c r="K55" s="45" t="s">
        <v>6</v>
      </c>
      <c r="L55" s="46" t="s">
        <v>42</v>
      </c>
      <c r="M55" s="47" t="s">
        <v>24</v>
      </c>
    </row>
    <row r="56" spans="1:15">
      <c r="I56" s="37">
        <v>1</v>
      </c>
      <c r="J56" s="24">
        <v>200</v>
      </c>
      <c r="K56" s="10">
        <v>10.6</v>
      </c>
      <c r="L56" s="53">
        <f>0.053*J56 -0.0626</f>
        <v>10.5374</v>
      </c>
      <c r="M56" s="54">
        <f>L56/K56*100</f>
        <v>99.409433962264146</v>
      </c>
    </row>
    <row r="57" spans="1:15" ht="15" thickBot="1">
      <c r="I57" s="37">
        <v>2</v>
      </c>
      <c r="J57" s="24">
        <v>400</v>
      </c>
      <c r="K57" s="10">
        <v>22.1</v>
      </c>
      <c r="L57" s="53">
        <f t="shared" ref="L57:L75" si="2">0.053*J57 -0.0626</f>
        <v>21.1374</v>
      </c>
      <c r="M57" s="54">
        <f t="shared" ref="M57:M75" si="3">L57/K57*100</f>
        <v>95.644343891402713</v>
      </c>
    </row>
    <row r="58" spans="1:15">
      <c r="F58" s="28"/>
      <c r="G58" s="29"/>
      <c r="I58" s="37">
        <v>3</v>
      </c>
      <c r="J58" s="24">
        <v>600</v>
      </c>
      <c r="K58" s="10">
        <v>32.299999999999997</v>
      </c>
      <c r="L58" s="53">
        <f t="shared" si="2"/>
        <v>31.737400000000001</v>
      </c>
      <c r="M58" s="54">
        <f t="shared" si="3"/>
        <v>98.258204334365345</v>
      </c>
    </row>
    <row r="59" spans="1:15" ht="15" thickBot="1">
      <c r="F59" s="32"/>
      <c r="G59" s="33"/>
      <c r="I59" s="37">
        <v>4</v>
      </c>
      <c r="J59" s="24">
        <v>800</v>
      </c>
      <c r="K59" s="10">
        <v>42.5</v>
      </c>
      <c r="L59" s="53">
        <f t="shared" si="2"/>
        <v>42.337399999999995</v>
      </c>
      <c r="M59" s="54">
        <f t="shared" si="3"/>
        <v>99.617411764705878</v>
      </c>
    </row>
    <row r="60" spans="1:15">
      <c r="I60" s="37">
        <v>5</v>
      </c>
      <c r="J60" s="24">
        <v>1000</v>
      </c>
      <c r="K60" s="10">
        <v>52.1</v>
      </c>
      <c r="L60" s="53">
        <f t="shared" si="2"/>
        <v>52.937399999999997</v>
      </c>
      <c r="M60" s="54">
        <f t="shared" si="3"/>
        <v>101.60729366602685</v>
      </c>
    </row>
    <row r="61" spans="1:15">
      <c r="I61" s="37">
        <v>6</v>
      </c>
      <c r="J61" s="24">
        <v>1200</v>
      </c>
      <c r="K61" s="10">
        <v>63</v>
      </c>
      <c r="L61" s="53">
        <f t="shared" si="2"/>
        <v>63.537399999999998</v>
      </c>
      <c r="M61" s="54">
        <f t="shared" si="3"/>
        <v>100.85301587301588</v>
      </c>
    </row>
    <row r="62" spans="1:15">
      <c r="I62" s="37">
        <v>7</v>
      </c>
      <c r="J62" s="24">
        <v>1400</v>
      </c>
      <c r="K62" s="10">
        <v>73.7</v>
      </c>
      <c r="L62" s="53">
        <f t="shared" si="2"/>
        <v>74.1374</v>
      </c>
      <c r="M62" s="54">
        <f t="shared" si="3"/>
        <v>100.59348710990501</v>
      </c>
    </row>
    <row r="63" spans="1:15">
      <c r="I63" s="37">
        <v>8</v>
      </c>
      <c r="J63" s="24">
        <v>1600</v>
      </c>
      <c r="K63" s="10">
        <v>84.3</v>
      </c>
      <c r="L63" s="53">
        <f t="shared" si="2"/>
        <v>84.737399999999994</v>
      </c>
      <c r="M63" s="54">
        <f t="shared" si="3"/>
        <v>100.5188612099644</v>
      </c>
    </row>
    <row r="64" spans="1:15">
      <c r="I64" s="37">
        <v>9</v>
      </c>
      <c r="J64" s="24">
        <v>1800</v>
      </c>
      <c r="K64" s="10">
        <v>95</v>
      </c>
      <c r="L64" s="53">
        <f t="shared" si="2"/>
        <v>95.337399999999988</v>
      </c>
      <c r="M64" s="54">
        <f t="shared" si="3"/>
        <v>100.35515789473683</v>
      </c>
    </row>
    <row r="65" spans="2:13">
      <c r="I65" s="37">
        <v>10</v>
      </c>
      <c r="J65" s="24">
        <v>2000</v>
      </c>
      <c r="K65" s="10">
        <v>105.5</v>
      </c>
      <c r="L65" s="53">
        <f t="shared" si="2"/>
        <v>105.9374</v>
      </c>
      <c r="M65" s="54">
        <f t="shared" si="3"/>
        <v>100.41459715639812</v>
      </c>
    </row>
    <row r="66" spans="2:13">
      <c r="I66" s="37">
        <v>11</v>
      </c>
      <c r="J66" s="24">
        <v>2200</v>
      </c>
      <c r="K66" s="10">
        <v>116.4</v>
      </c>
      <c r="L66" s="53">
        <f t="shared" si="2"/>
        <v>116.53739999999999</v>
      </c>
      <c r="M66" s="54">
        <f t="shared" si="3"/>
        <v>100.11804123711339</v>
      </c>
    </row>
    <row r="67" spans="2:13">
      <c r="I67" s="37">
        <v>12</v>
      </c>
      <c r="J67" s="24">
        <v>2400</v>
      </c>
      <c r="K67" s="10">
        <v>127</v>
      </c>
      <c r="L67" s="53">
        <f t="shared" si="2"/>
        <v>127.1374</v>
      </c>
      <c r="M67" s="54">
        <f t="shared" si="3"/>
        <v>100.10818897637795</v>
      </c>
    </row>
    <row r="68" spans="2:13">
      <c r="I68" s="37">
        <v>13</v>
      </c>
      <c r="J68" s="24">
        <v>2600</v>
      </c>
      <c r="K68" s="10">
        <v>137.69999999999999</v>
      </c>
      <c r="L68" s="53">
        <f t="shared" si="2"/>
        <v>137.73739999999998</v>
      </c>
      <c r="M68" s="54">
        <f t="shared" si="3"/>
        <v>100.02716049382715</v>
      </c>
    </row>
    <row r="69" spans="2:13">
      <c r="I69" s="37">
        <v>14</v>
      </c>
      <c r="J69" s="24">
        <v>2800</v>
      </c>
      <c r="K69" s="4">
        <v>148.19999999999999</v>
      </c>
      <c r="L69" s="53">
        <f t="shared" si="2"/>
        <v>148.3374</v>
      </c>
      <c r="M69" s="54">
        <f t="shared" si="3"/>
        <v>100.0927125506073</v>
      </c>
    </row>
    <row r="70" spans="2:13">
      <c r="I70" s="37">
        <v>15</v>
      </c>
      <c r="J70" s="24">
        <v>3000</v>
      </c>
      <c r="K70" s="4">
        <v>158.9</v>
      </c>
      <c r="L70" s="53">
        <f t="shared" si="2"/>
        <v>158.9374</v>
      </c>
      <c r="M70" s="54">
        <f t="shared" si="3"/>
        <v>100.0235368156073</v>
      </c>
    </row>
    <row r="71" spans="2:13">
      <c r="I71" s="37">
        <v>16</v>
      </c>
      <c r="J71" s="24">
        <v>3200</v>
      </c>
      <c r="K71" s="4">
        <v>169.5</v>
      </c>
      <c r="L71" s="53">
        <f t="shared" si="2"/>
        <v>169.53739999999999</v>
      </c>
      <c r="M71" s="54">
        <f t="shared" si="3"/>
        <v>100.02206489675515</v>
      </c>
    </row>
    <row r="72" spans="2:13">
      <c r="I72" s="37">
        <v>17</v>
      </c>
      <c r="J72" s="50">
        <v>3400</v>
      </c>
      <c r="K72" s="49">
        <v>181.1</v>
      </c>
      <c r="L72" s="53">
        <f t="shared" si="2"/>
        <v>180.13739999999999</v>
      </c>
      <c r="M72" s="54">
        <f t="shared" si="3"/>
        <v>99.468470458310321</v>
      </c>
    </row>
    <row r="73" spans="2:13">
      <c r="I73" s="37">
        <v>18</v>
      </c>
      <c r="J73" s="50">
        <v>3600</v>
      </c>
      <c r="K73" s="49">
        <v>190.5</v>
      </c>
      <c r="L73" s="53">
        <f t="shared" si="2"/>
        <v>190.73739999999998</v>
      </c>
      <c r="M73" s="54">
        <f t="shared" si="3"/>
        <v>100.12461942257215</v>
      </c>
    </row>
    <row r="74" spans="2:13">
      <c r="I74" s="37">
        <v>19</v>
      </c>
      <c r="J74" s="50">
        <v>3800</v>
      </c>
      <c r="K74" s="49">
        <v>201.3</v>
      </c>
      <c r="L74" s="53">
        <f t="shared" si="2"/>
        <v>201.3374</v>
      </c>
      <c r="M74" s="54">
        <f t="shared" si="3"/>
        <v>100.01857923497268</v>
      </c>
    </row>
    <row r="75" spans="2:13" ht="15" thickBot="1">
      <c r="I75" s="48">
        <v>20</v>
      </c>
      <c r="J75" s="51">
        <v>4000</v>
      </c>
      <c r="K75" s="52">
        <v>211.5</v>
      </c>
      <c r="L75" s="53">
        <f t="shared" si="2"/>
        <v>211.9374</v>
      </c>
      <c r="M75" s="54">
        <f t="shared" si="3"/>
        <v>100.2068085106383</v>
      </c>
    </row>
    <row r="78" spans="2:13" ht="15" thickBot="1">
      <c r="B78" s="1" t="s">
        <v>38</v>
      </c>
    </row>
    <row r="79" spans="2:13" ht="15" thickBot="1">
      <c r="B79" s="26" t="s">
        <v>32</v>
      </c>
      <c r="C79" s="27"/>
      <c r="D79" s="28" t="s">
        <v>39</v>
      </c>
      <c r="E79" s="28"/>
    </row>
    <row r="80" spans="2:13" ht="15" thickBot="1">
      <c r="B80" s="30" t="s">
        <v>33</v>
      </c>
      <c r="C80" s="31"/>
      <c r="D80" s="28" t="s">
        <v>41</v>
      </c>
      <c r="E80" s="32"/>
    </row>
    <row r="82" spans="4:4">
      <c r="D82" s="1" t="s">
        <v>43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U53"/>
  <sheetViews>
    <sheetView topLeftCell="A25" zoomScale="85" zoomScaleNormal="85" workbookViewId="0">
      <selection activeCell="B39" sqref="B39:M53"/>
    </sheetView>
  </sheetViews>
  <sheetFormatPr defaultRowHeight="14.4"/>
  <cols>
    <col min="1" max="1" width="8.88671875" customWidth="1"/>
    <col min="2" max="2" width="6.5546875" customWidth="1"/>
    <col min="3" max="3" width="6.33203125" customWidth="1"/>
    <col min="4" max="4" width="12" customWidth="1"/>
    <col min="7" max="7" width="11.33203125" customWidth="1"/>
    <col min="8" max="8" width="27.109375" customWidth="1"/>
    <col min="9" max="9" width="22.109375" customWidth="1"/>
    <col min="12" max="12" width="21.109375" customWidth="1"/>
    <col min="13" max="13" width="19.33203125" customWidth="1"/>
    <col min="14" max="14" width="22.88671875" customWidth="1"/>
    <col min="15" max="15" width="12" customWidth="1"/>
    <col min="17" max="17" width="25.44140625" customWidth="1"/>
    <col min="18" max="20" width="13.33203125" customWidth="1"/>
    <col min="21" max="21" width="7.44140625" style="19" customWidth="1"/>
  </cols>
  <sheetData>
    <row r="1" spans="1:18">
      <c r="A1" t="s">
        <v>0</v>
      </c>
      <c r="C1" t="s">
        <v>1</v>
      </c>
    </row>
    <row r="2" spans="1:18" ht="18">
      <c r="A2" t="s">
        <v>2</v>
      </c>
      <c r="G2" s="12" t="s">
        <v>11</v>
      </c>
    </row>
    <row r="3" spans="1:18">
      <c r="A3" t="s">
        <v>3</v>
      </c>
      <c r="J3" s="6"/>
    </row>
    <row r="4" spans="1:18">
      <c r="P4">
        <v>15.912000000000001</v>
      </c>
      <c r="Q4">
        <v>-3.5268999999999999</v>
      </c>
    </row>
    <row r="5" spans="1:18" s="2" customFormat="1" ht="75.75" customHeight="1">
      <c r="A5" s="3" t="s">
        <v>17</v>
      </c>
      <c r="B5" s="3" t="s">
        <v>4</v>
      </c>
      <c r="C5" s="3" t="s">
        <v>5</v>
      </c>
      <c r="D5" s="3" t="s">
        <v>8</v>
      </c>
      <c r="E5" s="3" t="s">
        <v>7</v>
      </c>
      <c r="F5" s="3" t="s">
        <v>6</v>
      </c>
      <c r="G5" s="7" t="s">
        <v>10</v>
      </c>
      <c r="H5" s="7" t="s">
        <v>25</v>
      </c>
      <c r="I5" s="7" t="s">
        <v>26</v>
      </c>
      <c r="K5" s="3" t="s">
        <v>16</v>
      </c>
      <c r="L5" s="17" t="s">
        <v>12</v>
      </c>
      <c r="M5" s="17" t="s">
        <v>19</v>
      </c>
      <c r="N5" s="17" t="s">
        <v>14</v>
      </c>
      <c r="O5" s="17" t="s">
        <v>15</v>
      </c>
      <c r="P5" s="3"/>
      <c r="Q5" s="3"/>
      <c r="R5" s="2" t="s">
        <v>18</v>
      </c>
    </row>
    <row r="6" spans="1:18">
      <c r="A6" s="4">
        <v>1</v>
      </c>
      <c r="B6" s="4">
        <v>193</v>
      </c>
      <c r="C6" s="4" t="s">
        <v>9</v>
      </c>
      <c r="D6" s="5">
        <v>300</v>
      </c>
      <c r="E6" s="4">
        <v>119</v>
      </c>
      <c r="F6" s="4">
        <v>13</v>
      </c>
      <c r="G6" s="4">
        <f>15.912*A6-3.5269</f>
        <v>12.385100000000001</v>
      </c>
      <c r="H6" s="11">
        <f t="shared" ref="H6:H18" si="0">(15.962/300)*(D6-300)+12.06</f>
        <v>12.06</v>
      </c>
      <c r="I6" s="4">
        <f>0.0532*D6- 3.902</f>
        <v>12.058</v>
      </c>
      <c r="K6" s="4">
        <v>1</v>
      </c>
      <c r="L6" s="4">
        <v>13</v>
      </c>
      <c r="M6" s="14">
        <f>(L6+ 3.902)/ 0.0532</f>
        <v>317.70676691729329</v>
      </c>
      <c r="N6" s="4"/>
      <c r="O6" s="4"/>
      <c r="P6" s="4"/>
      <c r="Q6" s="4"/>
    </row>
    <row r="7" spans="1:18">
      <c r="A7" s="4">
        <v>2</v>
      </c>
      <c r="B7" s="4">
        <v>193</v>
      </c>
      <c r="C7" s="4" t="s">
        <v>9</v>
      </c>
      <c r="D7" s="13">
        <v>600</v>
      </c>
      <c r="E7" s="10">
        <v>267</v>
      </c>
      <c r="F7" s="8">
        <v>28.1</v>
      </c>
      <c r="G7" s="4">
        <f>15.912*A7-3.5269</f>
        <v>28.2971</v>
      </c>
      <c r="H7" s="9">
        <f t="shared" si="0"/>
        <v>28.021999999999998</v>
      </c>
      <c r="I7" s="4">
        <f t="shared" ref="I7:I18" si="1">0.0532*D7- 3.902</f>
        <v>28.017999999999997</v>
      </c>
      <c r="K7" s="4">
        <v>2</v>
      </c>
      <c r="L7" s="8">
        <v>28.1</v>
      </c>
      <c r="M7" s="15">
        <f t="shared" ref="M7:M18" si="2">(L7+ 3.902)/ 0.0532</f>
        <v>601.54135338345873</v>
      </c>
      <c r="N7" s="4">
        <f>(15.962*(E7-154.5)/154.5)+12.06</f>
        <v>23.68281553398058</v>
      </c>
      <c r="O7" s="18">
        <f t="shared" ref="O7:O18" si="3">100*F7/N7</f>
        <v>118.65143297544819</v>
      </c>
      <c r="P7" s="4"/>
      <c r="Q7" s="8">
        <f t="shared" ref="Q7:Q18" si="4">E7-E6</f>
        <v>148</v>
      </c>
      <c r="R7" s="19">
        <f>M7-M6</f>
        <v>283.83458646616543</v>
      </c>
    </row>
    <row r="8" spans="1:18">
      <c r="A8" s="4">
        <v>3</v>
      </c>
      <c r="B8" s="4">
        <v>193</v>
      </c>
      <c r="C8" s="4" t="s">
        <v>9</v>
      </c>
      <c r="D8" s="13">
        <v>900</v>
      </c>
      <c r="E8" s="10">
        <v>420</v>
      </c>
      <c r="F8" s="8">
        <v>44.2</v>
      </c>
      <c r="G8" s="4">
        <f t="shared" ref="G8:G18" si="5">15.912*A8-3.5269</f>
        <v>44.209100000000007</v>
      </c>
      <c r="H8" s="9">
        <f t="shared" si="0"/>
        <v>43.984000000000002</v>
      </c>
      <c r="I8" s="4">
        <f t="shared" si="1"/>
        <v>43.977999999999994</v>
      </c>
      <c r="K8" s="4">
        <v>3</v>
      </c>
      <c r="L8" s="8">
        <v>44.2</v>
      </c>
      <c r="M8" s="15">
        <f t="shared" si="2"/>
        <v>904.17293233082717</v>
      </c>
      <c r="N8" s="4">
        <f t="shared" ref="N8:N18" si="6">(15.962*(E8-154.5)/154.5)+12.06</f>
        <v>39.489844660194173</v>
      </c>
      <c r="O8" s="18">
        <f t="shared" si="3"/>
        <v>111.92751042789912</v>
      </c>
      <c r="P8" s="4"/>
      <c r="Q8" s="8">
        <f t="shared" si="4"/>
        <v>153</v>
      </c>
      <c r="R8" s="19">
        <f t="shared" ref="R8:R18" si="7">M8-M7</f>
        <v>302.63157894736844</v>
      </c>
    </row>
    <row r="9" spans="1:18">
      <c r="A9" s="4">
        <v>4</v>
      </c>
      <c r="B9" s="4">
        <v>193</v>
      </c>
      <c r="C9" s="4" t="s">
        <v>9</v>
      </c>
      <c r="D9" s="13">
        <v>1200</v>
      </c>
      <c r="E9" s="10">
        <v>573</v>
      </c>
      <c r="F9" s="8">
        <v>59.7</v>
      </c>
      <c r="G9" s="4">
        <f t="shared" si="5"/>
        <v>60.121100000000006</v>
      </c>
      <c r="H9" s="9">
        <f t="shared" si="0"/>
        <v>59.946000000000005</v>
      </c>
      <c r="I9" s="4">
        <f t="shared" si="1"/>
        <v>59.937999999999995</v>
      </c>
      <c r="K9" s="4">
        <v>4</v>
      </c>
      <c r="L9" s="8">
        <v>59.7</v>
      </c>
      <c r="M9" s="15">
        <f t="shared" si="2"/>
        <v>1195.5263157894738</v>
      </c>
      <c r="N9" s="4">
        <f t="shared" si="6"/>
        <v>55.296873786407765</v>
      </c>
      <c r="O9" s="4">
        <f t="shared" si="3"/>
        <v>107.96270369750006</v>
      </c>
      <c r="P9" s="4"/>
      <c r="Q9" s="8">
        <f t="shared" si="4"/>
        <v>153</v>
      </c>
      <c r="R9" s="19">
        <f t="shared" si="7"/>
        <v>291.35338345864659</v>
      </c>
    </row>
    <row r="10" spans="1:18">
      <c r="A10" s="4">
        <v>5</v>
      </c>
      <c r="B10" s="4">
        <v>193</v>
      </c>
      <c r="C10" s="4" t="s">
        <v>9</v>
      </c>
      <c r="D10" s="13">
        <v>1500</v>
      </c>
      <c r="E10" s="10">
        <v>732</v>
      </c>
      <c r="F10" s="8">
        <v>75.599999999999994</v>
      </c>
      <c r="G10" s="4">
        <f t="shared" si="5"/>
        <v>76.033100000000005</v>
      </c>
      <c r="H10" s="9">
        <f t="shared" si="0"/>
        <v>75.908000000000001</v>
      </c>
      <c r="I10" s="4">
        <f t="shared" si="1"/>
        <v>75.897999999999996</v>
      </c>
      <c r="K10" s="4">
        <v>5</v>
      </c>
      <c r="L10" s="8">
        <v>75.599999999999994</v>
      </c>
      <c r="M10" s="15">
        <f t="shared" si="2"/>
        <v>1494.3984962406014</v>
      </c>
      <c r="N10" s="4">
        <f t="shared" si="6"/>
        <v>71.723786407766994</v>
      </c>
      <c r="O10" s="4">
        <f t="shared" si="3"/>
        <v>105.40436274542979</v>
      </c>
      <c r="P10" s="4"/>
      <c r="Q10" s="8">
        <f t="shared" si="4"/>
        <v>159</v>
      </c>
      <c r="R10" s="19">
        <f t="shared" si="7"/>
        <v>298.87218045112763</v>
      </c>
    </row>
    <row r="11" spans="1:18">
      <c r="A11" s="4">
        <v>6</v>
      </c>
      <c r="B11" s="4">
        <v>193</v>
      </c>
      <c r="C11" s="4" t="s">
        <v>9</v>
      </c>
      <c r="D11" s="13">
        <v>1800</v>
      </c>
      <c r="E11" s="10">
        <v>888</v>
      </c>
      <c r="F11" s="8">
        <v>91.9</v>
      </c>
      <c r="G11" s="4">
        <f t="shared" si="5"/>
        <v>91.945100000000011</v>
      </c>
      <c r="H11" s="9">
        <f t="shared" si="0"/>
        <v>91.87</v>
      </c>
      <c r="I11" s="4">
        <f t="shared" si="1"/>
        <v>91.85799999999999</v>
      </c>
      <c r="K11" s="4">
        <v>6</v>
      </c>
      <c r="L11" s="8">
        <v>91.9</v>
      </c>
      <c r="M11" s="15">
        <f t="shared" si="2"/>
        <v>1800.7894736842106</v>
      </c>
      <c r="N11" s="4">
        <f t="shared" si="6"/>
        <v>87.840757281553408</v>
      </c>
      <c r="O11" s="4">
        <f t="shared" si="3"/>
        <v>104.62113811864761</v>
      </c>
      <c r="P11" s="4"/>
      <c r="Q11" s="8">
        <f t="shared" si="4"/>
        <v>156</v>
      </c>
      <c r="R11" s="19">
        <f t="shared" si="7"/>
        <v>306.39097744360924</v>
      </c>
    </row>
    <row r="12" spans="1:18">
      <c r="A12" s="4">
        <v>7</v>
      </c>
      <c r="B12" s="4">
        <v>193</v>
      </c>
      <c r="C12" s="4" t="s">
        <v>9</v>
      </c>
      <c r="D12" s="13">
        <v>2100</v>
      </c>
      <c r="E12" s="10">
        <v>1042</v>
      </c>
      <c r="F12" s="8">
        <v>107.9</v>
      </c>
      <c r="G12" s="4">
        <f t="shared" si="5"/>
        <v>107.8571</v>
      </c>
      <c r="H12" s="9">
        <f t="shared" si="0"/>
        <v>107.83200000000001</v>
      </c>
      <c r="I12" s="4">
        <f t="shared" si="1"/>
        <v>107.818</v>
      </c>
      <c r="K12" s="4">
        <v>7</v>
      </c>
      <c r="L12" s="8">
        <v>107.9</v>
      </c>
      <c r="M12" s="15">
        <f t="shared" si="2"/>
        <v>2101.541353383459</v>
      </c>
      <c r="N12" s="4">
        <f t="shared" si="6"/>
        <v>103.7511003236246</v>
      </c>
      <c r="O12" s="4">
        <f t="shared" si="3"/>
        <v>103.99889703669068</v>
      </c>
      <c r="P12" s="4"/>
      <c r="Q12" s="8">
        <f t="shared" si="4"/>
        <v>154</v>
      </c>
      <c r="R12" s="19">
        <f t="shared" si="7"/>
        <v>300.75187969924832</v>
      </c>
    </row>
    <row r="13" spans="1:18">
      <c r="A13" s="4">
        <v>8</v>
      </c>
      <c r="B13" s="4">
        <v>193</v>
      </c>
      <c r="C13" s="4" t="s">
        <v>9</v>
      </c>
      <c r="D13" s="13">
        <v>2400</v>
      </c>
      <c r="E13" s="10">
        <v>1200</v>
      </c>
      <c r="F13" s="8">
        <v>124</v>
      </c>
      <c r="G13" s="4">
        <f t="shared" si="5"/>
        <v>123.76910000000001</v>
      </c>
      <c r="H13" s="9">
        <f t="shared" si="0"/>
        <v>123.794</v>
      </c>
      <c r="I13" s="4">
        <f t="shared" si="1"/>
        <v>123.77799999999999</v>
      </c>
      <c r="K13" s="4">
        <v>8</v>
      </c>
      <c r="L13" s="8">
        <v>124</v>
      </c>
      <c r="M13" s="15">
        <f t="shared" si="2"/>
        <v>2404.1729323308273</v>
      </c>
      <c r="N13" s="4">
        <f t="shared" si="6"/>
        <v>120.07469902912622</v>
      </c>
      <c r="O13" s="4">
        <f t="shared" si="3"/>
        <v>103.26904918572532</v>
      </c>
      <c r="P13" s="4"/>
      <c r="Q13" s="8">
        <f t="shared" si="4"/>
        <v>158</v>
      </c>
      <c r="R13" s="19">
        <f t="shared" si="7"/>
        <v>302.63157894736833</v>
      </c>
    </row>
    <row r="14" spans="1:18">
      <c r="A14" s="4">
        <v>9</v>
      </c>
      <c r="B14" s="4">
        <v>193</v>
      </c>
      <c r="C14" s="4" t="s">
        <v>9</v>
      </c>
      <c r="D14" s="13">
        <v>2700</v>
      </c>
      <c r="E14" s="10">
        <v>1356</v>
      </c>
      <c r="F14" s="8">
        <v>139.80000000000001</v>
      </c>
      <c r="G14" s="4">
        <f t="shared" si="5"/>
        <v>139.68109999999999</v>
      </c>
      <c r="H14" s="9">
        <f t="shared" si="0"/>
        <v>139.756</v>
      </c>
      <c r="I14" s="4">
        <f t="shared" si="1"/>
        <v>139.738</v>
      </c>
      <c r="K14" s="4">
        <v>9</v>
      </c>
      <c r="L14" s="8">
        <v>139.80000000000001</v>
      </c>
      <c r="M14" s="15">
        <f t="shared" si="2"/>
        <v>2701.1654135338349</v>
      </c>
      <c r="N14" s="4">
        <f t="shared" si="6"/>
        <v>136.19166990291262</v>
      </c>
      <c r="O14" s="4">
        <f t="shared" si="3"/>
        <v>102.64944992572576</v>
      </c>
      <c r="P14" s="4"/>
      <c r="Q14" s="8">
        <f t="shared" si="4"/>
        <v>156</v>
      </c>
      <c r="R14" s="19">
        <f t="shared" si="7"/>
        <v>296.99248120300763</v>
      </c>
    </row>
    <row r="15" spans="1:18">
      <c r="A15" s="4">
        <v>10</v>
      </c>
      <c r="B15" s="4">
        <v>193</v>
      </c>
      <c r="C15" s="4" t="s">
        <v>9</v>
      </c>
      <c r="D15" s="13">
        <v>3000</v>
      </c>
      <c r="E15" s="10">
        <v>1507</v>
      </c>
      <c r="F15" s="8">
        <v>155.69999999999999</v>
      </c>
      <c r="G15" s="4">
        <f t="shared" si="5"/>
        <v>155.59309999999999</v>
      </c>
      <c r="H15" s="9">
        <f t="shared" si="0"/>
        <v>155.71799999999999</v>
      </c>
      <c r="I15" s="4">
        <f t="shared" si="1"/>
        <v>155.69800000000001</v>
      </c>
      <c r="K15" s="4">
        <v>10</v>
      </c>
      <c r="L15" s="8">
        <v>155.69999999999999</v>
      </c>
      <c r="M15" s="15">
        <f t="shared" si="2"/>
        <v>3000.0375939849623</v>
      </c>
      <c r="N15" s="4">
        <f t="shared" si="6"/>
        <v>151.79207119741099</v>
      </c>
      <c r="O15" s="4">
        <f t="shared" si="3"/>
        <v>102.57452762305786</v>
      </c>
      <c r="P15" s="4"/>
      <c r="Q15" s="8">
        <f t="shared" si="4"/>
        <v>151</v>
      </c>
      <c r="R15" s="19">
        <f t="shared" si="7"/>
        <v>298.87218045112741</v>
      </c>
    </row>
    <row r="16" spans="1:18">
      <c r="A16" s="4">
        <v>11</v>
      </c>
      <c r="B16" s="4">
        <v>193</v>
      </c>
      <c r="C16" s="4" t="s">
        <v>9</v>
      </c>
      <c r="D16" s="13">
        <v>3300</v>
      </c>
      <c r="E16" s="10">
        <v>1664</v>
      </c>
      <c r="F16" s="8">
        <v>171.6</v>
      </c>
      <c r="G16" s="4">
        <f t="shared" si="5"/>
        <v>171.5051</v>
      </c>
      <c r="H16" s="9">
        <f t="shared" si="0"/>
        <v>171.68</v>
      </c>
      <c r="I16" s="4">
        <f t="shared" si="1"/>
        <v>171.65800000000002</v>
      </c>
      <c r="K16" s="4">
        <v>11</v>
      </c>
      <c r="L16" s="8">
        <v>171.6</v>
      </c>
      <c r="M16" s="15">
        <f t="shared" si="2"/>
        <v>3298.9097744360902</v>
      </c>
      <c r="N16" s="4">
        <f t="shared" si="6"/>
        <v>168.012355987055</v>
      </c>
      <c r="O16" s="4">
        <f t="shared" si="3"/>
        <v>102.13534533925673</v>
      </c>
      <c r="P16" s="4"/>
      <c r="Q16" s="8">
        <f t="shared" si="4"/>
        <v>157</v>
      </c>
      <c r="R16" s="19">
        <f t="shared" si="7"/>
        <v>298.87218045112786</v>
      </c>
    </row>
    <row r="17" spans="1:21">
      <c r="A17" s="4">
        <v>12</v>
      </c>
      <c r="B17" s="4">
        <v>193</v>
      </c>
      <c r="C17" s="4" t="s">
        <v>9</v>
      </c>
      <c r="D17" s="5">
        <v>3600</v>
      </c>
      <c r="E17" s="4">
        <v>1710</v>
      </c>
      <c r="F17" s="4">
        <v>187.3</v>
      </c>
      <c r="G17" s="4">
        <f t="shared" si="5"/>
        <v>187.4171</v>
      </c>
      <c r="H17" s="11">
        <f t="shared" si="0"/>
        <v>187.642</v>
      </c>
      <c r="I17" s="4">
        <f t="shared" si="1"/>
        <v>187.61799999999999</v>
      </c>
      <c r="K17" s="4">
        <v>12</v>
      </c>
      <c r="L17" s="4">
        <v>187.3</v>
      </c>
      <c r="M17" s="14">
        <f t="shared" si="2"/>
        <v>3594.0225563909776</v>
      </c>
      <c r="N17" s="4">
        <f t="shared" si="6"/>
        <v>172.76479611650484</v>
      </c>
      <c r="O17" s="18">
        <f t="shared" si="3"/>
        <v>108.41329032894714</v>
      </c>
      <c r="P17" s="4"/>
      <c r="Q17" s="8">
        <f t="shared" si="4"/>
        <v>46</v>
      </c>
      <c r="R17" s="19">
        <f t="shared" si="7"/>
        <v>295.1127819548874</v>
      </c>
    </row>
    <row r="18" spans="1:21">
      <c r="A18" s="4">
        <v>13</v>
      </c>
      <c r="B18" s="4">
        <v>193</v>
      </c>
      <c r="C18" s="4" t="s">
        <v>9</v>
      </c>
      <c r="D18" s="5">
        <v>3900</v>
      </c>
      <c r="E18" s="4">
        <v>1712</v>
      </c>
      <c r="F18" s="4">
        <v>203.3</v>
      </c>
      <c r="G18" s="4">
        <f t="shared" si="5"/>
        <v>203.32910000000001</v>
      </c>
      <c r="H18" s="11">
        <f t="shared" si="0"/>
        <v>203.60400000000001</v>
      </c>
      <c r="I18" s="4">
        <f t="shared" si="1"/>
        <v>203.578</v>
      </c>
      <c r="J18" s="6"/>
      <c r="K18" s="4">
        <v>13</v>
      </c>
      <c r="L18" s="4">
        <v>203.3</v>
      </c>
      <c r="M18" s="14">
        <f t="shared" si="2"/>
        <v>3894.7744360902257</v>
      </c>
      <c r="N18" s="4">
        <f t="shared" si="6"/>
        <v>172.97142394822006</v>
      </c>
      <c r="O18" s="18">
        <f t="shared" si="3"/>
        <v>117.53386505094562</v>
      </c>
      <c r="P18" s="4"/>
      <c r="Q18" s="4">
        <f t="shared" si="4"/>
        <v>2</v>
      </c>
      <c r="R18" s="19">
        <f t="shared" si="7"/>
        <v>300.75187969924809</v>
      </c>
    </row>
    <row r="19" spans="1:21">
      <c r="P19" t="s">
        <v>13</v>
      </c>
      <c r="Q19" s="16">
        <f>AVERAGE(Q7:Q16)</f>
        <v>154.5</v>
      </c>
      <c r="R19" s="20">
        <f>AVERAGE(R7:R18)</f>
        <v>298.08897243107771</v>
      </c>
    </row>
    <row r="20" spans="1:21">
      <c r="B20" s="6" t="s">
        <v>27</v>
      </c>
      <c r="S20" s="19"/>
      <c r="U20"/>
    </row>
    <row r="21" spans="1:21">
      <c r="S21" s="19"/>
      <c r="U21"/>
    </row>
    <row r="22" spans="1:21" ht="57.6">
      <c r="I22" s="3" t="s">
        <v>20</v>
      </c>
      <c r="J22" s="3" t="s">
        <v>8</v>
      </c>
      <c r="K22" s="3" t="s">
        <v>7</v>
      </c>
      <c r="L22" s="3" t="s">
        <v>6</v>
      </c>
      <c r="M22" s="22" t="s">
        <v>21</v>
      </c>
      <c r="U22"/>
    </row>
    <row r="23" spans="1:21">
      <c r="I23" s="4">
        <v>1</v>
      </c>
      <c r="J23" s="5">
        <v>300</v>
      </c>
      <c r="K23" s="4">
        <v>119</v>
      </c>
      <c r="L23" s="4">
        <v>13</v>
      </c>
      <c r="M23" s="4">
        <f xml:space="preserve"> 0.1027*K23 + 0.7916</f>
        <v>13.0129</v>
      </c>
      <c r="U23"/>
    </row>
    <row r="24" spans="1:21">
      <c r="I24" s="4">
        <v>2</v>
      </c>
      <c r="J24" s="13">
        <v>600</v>
      </c>
      <c r="K24" s="10">
        <v>267</v>
      </c>
      <c r="L24" s="8">
        <v>28.1</v>
      </c>
      <c r="M24" s="4">
        <f t="shared" ref="M24:M35" si="8" xml:space="preserve"> 0.1027*K24 + 0.7916</f>
        <v>28.212499999999999</v>
      </c>
      <c r="U24"/>
    </row>
    <row r="25" spans="1:21">
      <c r="I25" s="4">
        <v>3</v>
      </c>
      <c r="J25" s="13">
        <v>900</v>
      </c>
      <c r="K25" s="10">
        <v>420</v>
      </c>
      <c r="L25" s="8">
        <v>44.2</v>
      </c>
      <c r="M25" s="4">
        <f t="shared" si="8"/>
        <v>43.925600000000003</v>
      </c>
      <c r="U25"/>
    </row>
    <row r="26" spans="1:21">
      <c r="I26" s="4">
        <v>4</v>
      </c>
      <c r="J26" s="13">
        <v>1200</v>
      </c>
      <c r="K26" s="10">
        <v>573</v>
      </c>
      <c r="L26" s="8">
        <v>59.7</v>
      </c>
      <c r="M26" s="4">
        <f t="shared" si="8"/>
        <v>59.6387</v>
      </c>
      <c r="U26"/>
    </row>
    <row r="27" spans="1:21">
      <c r="I27" s="4">
        <v>5</v>
      </c>
      <c r="J27" s="13">
        <v>1500</v>
      </c>
      <c r="K27" s="10">
        <v>732</v>
      </c>
      <c r="L27" s="8">
        <v>75.599999999999994</v>
      </c>
      <c r="M27" s="4">
        <f t="shared" si="8"/>
        <v>75.968000000000004</v>
      </c>
      <c r="U27"/>
    </row>
    <row r="28" spans="1:21">
      <c r="I28" s="4">
        <v>6</v>
      </c>
      <c r="J28" s="13">
        <v>1800</v>
      </c>
      <c r="K28" s="10">
        <v>888</v>
      </c>
      <c r="L28" s="8">
        <v>91.9</v>
      </c>
      <c r="M28" s="4">
        <f t="shared" si="8"/>
        <v>91.989199999999997</v>
      </c>
      <c r="U28"/>
    </row>
    <row r="29" spans="1:21">
      <c r="I29" s="4">
        <v>7</v>
      </c>
      <c r="J29" s="13">
        <v>2100</v>
      </c>
      <c r="K29" s="10">
        <v>1042</v>
      </c>
      <c r="L29" s="8">
        <v>107.9</v>
      </c>
      <c r="M29" s="4">
        <f t="shared" si="8"/>
        <v>107.80500000000001</v>
      </c>
      <c r="U29"/>
    </row>
    <row r="30" spans="1:21">
      <c r="I30" s="4">
        <v>8</v>
      </c>
      <c r="J30" s="13">
        <v>2400</v>
      </c>
      <c r="K30" s="10">
        <v>1200</v>
      </c>
      <c r="L30" s="8">
        <v>124</v>
      </c>
      <c r="M30" s="4">
        <f t="shared" si="8"/>
        <v>124.0316</v>
      </c>
      <c r="U30"/>
    </row>
    <row r="31" spans="1:21">
      <c r="I31" s="4">
        <v>9</v>
      </c>
      <c r="J31" s="13">
        <v>2700</v>
      </c>
      <c r="K31" s="10">
        <v>1356</v>
      </c>
      <c r="L31" s="8">
        <v>139.80000000000001</v>
      </c>
      <c r="M31" s="4">
        <f t="shared" si="8"/>
        <v>140.05279999999999</v>
      </c>
      <c r="U31"/>
    </row>
    <row r="32" spans="1:21">
      <c r="I32" s="4">
        <v>10</v>
      </c>
      <c r="J32" s="13">
        <v>3000</v>
      </c>
      <c r="K32" s="10">
        <v>1507</v>
      </c>
      <c r="L32" s="8">
        <v>155.69999999999999</v>
      </c>
      <c r="M32" s="4">
        <f t="shared" si="8"/>
        <v>155.56049999999999</v>
      </c>
      <c r="U32"/>
    </row>
    <row r="33" spans="2:21">
      <c r="I33" s="4">
        <v>11</v>
      </c>
      <c r="J33" s="13">
        <v>3300</v>
      </c>
      <c r="K33" s="10">
        <v>1664</v>
      </c>
      <c r="L33" s="8">
        <v>171.6</v>
      </c>
      <c r="M33" s="4">
        <f t="shared" si="8"/>
        <v>171.68439999999998</v>
      </c>
      <c r="U33"/>
    </row>
    <row r="34" spans="2:21">
      <c r="I34" s="4">
        <v>12</v>
      </c>
      <c r="J34" s="21">
        <v>3600</v>
      </c>
      <c r="K34" s="18">
        <v>1710</v>
      </c>
      <c r="L34" s="18">
        <v>187.3</v>
      </c>
      <c r="M34" s="4">
        <f t="shared" si="8"/>
        <v>176.40859999999998</v>
      </c>
    </row>
    <row r="35" spans="2:21">
      <c r="I35" s="4">
        <v>13</v>
      </c>
      <c r="J35" s="21">
        <v>3900</v>
      </c>
      <c r="K35" s="18">
        <v>1712</v>
      </c>
      <c r="L35" s="18">
        <v>203.3</v>
      </c>
      <c r="M35" s="4">
        <f t="shared" si="8"/>
        <v>176.61399999999998</v>
      </c>
    </row>
    <row r="39" spans="2:21">
      <c r="B39" s="6" t="s">
        <v>28</v>
      </c>
    </row>
    <row r="40" spans="2:21" ht="57.6">
      <c r="I40" s="3" t="s">
        <v>22</v>
      </c>
      <c r="J40" s="3" t="s">
        <v>8</v>
      </c>
      <c r="K40" s="3" t="s">
        <v>6</v>
      </c>
      <c r="L40" s="22" t="s">
        <v>23</v>
      </c>
      <c r="M40" s="22" t="s">
        <v>24</v>
      </c>
      <c r="T40" s="19"/>
      <c r="U40"/>
    </row>
    <row r="41" spans="2:21">
      <c r="I41" s="4">
        <v>1</v>
      </c>
      <c r="J41" s="21">
        <v>300</v>
      </c>
      <c r="K41" s="18">
        <v>13</v>
      </c>
      <c r="L41" s="18">
        <f>0.0531*J41 - 3.56</f>
        <v>12.37</v>
      </c>
      <c r="M41" s="18">
        <f>100*L41/K41</f>
        <v>95.15384615384616</v>
      </c>
      <c r="T41" s="19"/>
      <c r="U41"/>
    </row>
    <row r="42" spans="2:21">
      <c r="I42" s="4">
        <v>2</v>
      </c>
      <c r="J42" s="13">
        <v>600</v>
      </c>
      <c r="K42" s="8">
        <v>28.1</v>
      </c>
      <c r="L42" s="4">
        <f t="shared" ref="L42:L53" si="9">0.0531*J42 - 3.56</f>
        <v>28.3</v>
      </c>
      <c r="M42" s="4">
        <f t="shared" ref="M42:M53" si="10">100*L42/K42</f>
        <v>100.71174377224199</v>
      </c>
      <c r="T42" s="19"/>
      <c r="U42"/>
    </row>
    <row r="43" spans="2:21">
      <c r="I43" s="4">
        <v>3</v>
      </c>
      <c r="J43" s="13">
        <v>900</v>
      </c>
      <c r="K43" s="8">
        <v>44.2</v>
      </c>
      <c r="L43" s="4">
        <f t="shared" si="9"/>
        <v>44.23</v>
      </c>
      <c r="M43" s="4">
        <f t="shared" si="10"/>
        <v>100.06787330316742</v>
      </c>
      <c r="T43" s="19"/>
      <c r="U43"/>
    </row>
    <row r="44" spans="2:21">
      <c r="I44" s="4">
        <v>4</v>
      </c>
      <c r="J44" s="13">
        <v>1200</v>
      </c>
      <c r="K44" s="8">
        <v>59.7</v>
      </c>
      <c r="L44" s="4">
        <f t="shared" si="9"/>
        <v>60.16</v>
      </c>
      <c r="M44" s="4">
        <f t="shared" si="10"/>
        <v>100.77051926298157</v>
      </c>
      <c r="T44" s="19"/>
      <c r="U44"/>
    </row>
    <row r="45" spans="2:21">
      <c r="I45" s="4">
        <v>5</v>
      </c>
      <c r="J45" s="13">
        <v>1500</v>
      </c>
      <c r="K45" s="8">
        <v>75.599999999999994</v>
      </c>
      <c r="L45" s="4">
        <f t="shared" si="9"/>
        <v>76.09</v>
      </c>
      <c r="M45" s="4">
        <f t="shared" si="10"/>
        <v>100.64814814814815</v>
      </c>
      <c r="T45" s="19"/>
      <c r="U45"/>
    </row>
    <row r="46" spans="2:21">
      <c r="I46" s="4">
        <v>6</v>
      </c>
      <c r="J46" s="13">
        <v>1800</v>
      </c>
      <c r="K46" s="8">
        <v>91.9</v>
      </c>
      <c r="L46" s="4">
        <f t="shared" si="9"/>
        <v>92.02</v>
      </c>
      <c r="M46" s="4">
        <f t="shared" si="10"/>
        <v>100.13057671381937</v>
      </c>
      <c r="T46" s="19"/>
      <c r="U46"/>
    </row>
    <row r="47" spans="2:21">
      <c r="I47" s="4">
        <v>7</v>
      </c>
      <c r="J47" s="13">
        <v>2100</v>
      </c>
      <c r="K47" s="8">
        <v>107.9</v>
      </c>
      <c r="L47" s="4">
        <f t="shared" si="9"/>
        <v>107.95</v>
      </c>
      <c r="M47" s="4">
        <f t="shared" si="10"/>
        <v>100.0463392029657</v>
      </c>
      <c r="T47" s="19"/>
      <c r="U47"/>
    </row>
    <row r="48" spans="2:21">
      <c r="I48" s="4">
        <v>8</v>
      </c>
      <c r="J48" s="13">
        <v>2400</v>
      </c>
      <c r="K48" s="8">
        <v>124</v>
      </c>
      <c r="L48" s="4">
        <f t="shared" si="9"/>
        <v>123.88</v>
      </c>
      <c r="M48" s="4">
        <f t="shared" si="10"/>
        <v>99.903225806451616</v>
      </c>
      <c r="T48" s="19"/>
      <c r="U48"/>
    </row>
    <row r="49" spans="9:21">
      <c r="I49" s="4">
        <v>9</v>
      </c>
      <c r="J49" s="13">
        <v>2700</v>
      </c>
      <c r="K49" s="8">
        <v>139.80000000000001</v>
      </c>
      <c r="L49" s="4">
        <f t="shared" si="9"/>
        <v>139.81</v>
      </c>
      <c r="M49" s="4">
        <f t="shared" si="10"/>
        <v>100.0071530758226</v>
      </c>
      <c r="T49" s="19"/>
      <c r="U49"/>
    </row>
    <row r="50" spans="9:21">
      <c r="I50" s="4">
        <v>10</v>
      </c>
      <c r="J50" s="13">
        <v>3000</v>
      </c>
      <c r="K50" s="8">
        <v>155.69999999999999</v>
      </c>
      <c r="L50" s="4">
        <f t="shared" si="9"/>
        <v>155.74</v>
      </c>
      <c r="M50" s="4">
        <f t="shared" si="10"/>
        <v>100.02569043031471</v>
      </c>
      <c r="T50" s="19"/>
      <c r="U50"/>
    </row>
    <row r="51" spans="9:21">
      <c r="I51" s="4">
        <v>11</v>
      </c>
      <c r="J51" s="13">
        <v>3300</v>
      </c>
      <c r="K51" s="8">
        <v>171.6</v>
      </c>
      <c r="L51" s="4">
        <f t="shared" si="9"/>
        <v>171.67000000000002</v>
      </c>
      <c r="M51" s="4">
        <f t="shared" si="10"/>
        <v>100.04079254079254</v>
      </c>
      <c r="T51" s="19"/>
      <c r="U51"/>
    </row>
    <row r="52" spans="9:21">
      <c r="I52" s="4">
        <v>12</v>
      </c>
      <c r="J52" s="23">
        <v>3600</v>
      </c>
      <c r="K52" s="8">
        <v>187.3</v>
      </c>
      <c r="L52" s="10">
        <f t="shared" si="9"/>
        <v>187.6</v>
      </c>
      <c r="M52" s="10">
        <f t="shared" si="10"/>
        <v>100.16017084890549</v>
      </c>
      <c r="T52" s="19"/>
      <c r="U52"/>
    </row>
    <row r="53" spans="9:21">
      <c r="I53" s="4">
        <v>13</v>
      </c>
      <c r="J53" s="23">
        <v>3900</v>
      </c>
      <c r="K53" s="8">
        <v>203.3</v>
      </c>
      <c r="L53" s="10">
        <f t="shared" si="9"/>
        <v>203.53</v>
      </c>
      <c r="M53" s="10">
        <f t="shared" si="10"/>
        <v>100.11313330054107</v>
      </c>
      <c r="T53" s="19"/>
      <c r="U53"/>
    </row>
  </sheetData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5:B21"/>
  <sheetViews>
    <sheetView workbookViewId="0">
      <selection activeCell="A6" sqref="A6:B21"/>
    </sheetView>
  </sheetViews>
  <sheetFormatPr defaultRowHeight="14.4"/>
  <sheetData>
    <row r="5" spans="1:2" ht="57.6">
      <c r="A5" s="3" t="s">
        <v>6</v>
      </c>
      <c r="B5" s="3" t="s">
        <v>47</v>
      </c>
    </row>
    <row r="6" spans="1:2">
      <c r="A6" s="10">
        <v>10.6</v>
      </c>
      <c r="B6" s="4">
        <v>63</v>
      </c>
    </row>
    <row r="7" spans="1:2">
      <c r="A7" s="10">
        <v>22.1</v>
      </c>
      <c r="B7" s="10">
        <v>165</v>
      </c>
    </row>
    <row r="8" spans="1:2">
      <c r="A8" s="10">
        <v>32.299999999999997</v>
      </c>
      <c r="B8" s="10">
        <v>263</v>
      </c>
    </row>
    <row r="9" spans="1:2">
      <c r="A9" s="10">
        <v>42.5</v>
      </c>
      <c r="B9" s="10">
        <v>368</v>
      </c>
    </row>
    <row r="10" spans="1:2">
      <c r="A10" s="10">
        <v>52.1</v>
      </c>
      <c r="B10" s="10">
        <v>465</v>
      </c>
    </row>
    <row r="11" spans="1:2">
      <c r="A11" s="10">
        <v>63</v>
      </c>
      <c r="B11" s="10">
        <v>570</v>
      </c>
    </row>
    <row r="12" spans="1:2">
      <c r="A12" s="10">
        <v>73.7</v>
      </c>
      <c r="B12" s="10">
        <v>675</v>
      </c>
    </row>
    <row r="13" spans="1:2">
      <c r="A13" s="10">
        <v>84.3</v>
      </c>
      <c r="B13" s="10">
        <v>781</v>
      </c>
    </row>
    <row r="14" spans="1:2">
      <c r="A14" s="10">
        <v>95</v>
      </c>
      <c r="B14" s="10">
        <v>885</v>
      </c>
    </row>
    <row r="15" spans="1:2">
      <c r="A15" s="10">
        <v>105.5</v>
      </c>
      <c r="B15" s="10">
        <v>991</v>
      </c>
    </row>
    <row r="16" spans="1:2">
      <c r="A16" s="10">
        <v>116.4</v>
      </c>
      <c r="B16" s="10">
        <v>1094</v>
      </c>
    </row>
    <row r="17" spans="1:2">
      <c r="A17" s="10">
        <v>127</v>
      </c>
      <c r="B17" s="4">
        <v>1196</v>
      </c>
    </row>
    <row r="18" spans="1:2">
      <c r="A18" s="10">
        <v>137.69999999999999</v>
      </c>
      <c r="B18" s="4">
        <v>1300</v>
      </c>
    </row>
    <row r="19" spans="1:2">
      <c r="A19" s="4">
        <v>148.19999999999999</v>
      </c>
      <c r="B19" s="4">
        <v>1405</v>
      </c>
    </row>
    <row r="20" spans="1:2">
      <c r="A20" s="4">
        <v>158.9</v>
      </c>
      <c r="B20" s="4">
        <v>1508</v>
      </c>
    </row>
    <row r="21" spans="1:2">
      <c r="A21" s="4">
        <v>169.5</v>
      </c>
      <c r="B21" s="4">
        <v>1613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2.kalibarcia </vt:lpstr>
      <vt:lpstr>1.kalibarcia </vt:lpstr>
      <vt:lpstr>Hárok1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2015-03-09T13:40:17Z</dcterms:modified>
</cp:coreProperties>
</file>