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3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4.xml" ContentType="application/vnd.openxmlformats-officedocument.drawing+xml"/>
  <Override PartName="/xl/charts/chart2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0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3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33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34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35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36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37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3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3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4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41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42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43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44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45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s/Documents/Academico/Colaborações | Artigos /DcS. Márcia/Resultados/"/>
    </mc:Choice>
  </mc:AlternateContent>
  <xr:revisionPtr revIDLastSave="0" documentId="13_ncr:1_{47C89D47-B577-704F-91B3-B3D7F51F78AA}" xr6:coauthVersionLast="47" xr6:coauthVersionMax="47" xr10:uidLastSave="{00000000-0000-0000-0000-000000000000}"/>
  <bookViews>
    <workbookView xWindow="0" yWindow="0" windowWidth="28800" windowHeight="18000" tabRatio="500" xr2:uid="{00000000-000D-0000-FFFF-FFFF00000000}"/>
  </bookViews>
  <sheets>
    <sheet name="Add file 7_Standard curve" sheetId="1" r:id="rId1"/>
    <sheet name="Add file 8_Knetcs_IEC" sheetId="4" r:id="rId2"/>
    <sheet name="Add file 8_Knetcs_MR766bp" sheetId="3" r:id="rId3"/>
    <sheet name="Add file 8_2nd_Knetics_MR766bp" sheetId="6" r:id="rId4"/>
    <sheet name="Add file 8_2nd_Knetics_IEC" sheetId="7" r:id="rId5"/>
    <sheet name="Add file 8_3rd_Knetics_MR766bp" sheetId="8" r:id="rId6"/>
    <sheet name="Add file 8_3rd_Knetics_IEC" sheetId="9" r:id="rId7"/>
    <sheet name="Resume_Tables_Graph_IEC_MR766bp" sheetId="5" r:id="rId8"/>
    <sheet name="New_Tables_Graph_IEC_MR766bp" sheetId="12" r:id="rId9"/>
    <sheet name="Average triplacate_ 24-48-72h" sheetId="10" r:id="rId10"/>
  </sheets>
  <externalReferences>
    <externalReference r:id="rId11"/>
  </externalReferenc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67" i="10" l="1"/>
  <c r="M68" i="10"/>
  <c r="M69" i="10"/>
  <c r="M70" i="10"/>
  <c r="M71" i="10"/>
  <c r="M58" i="10"/>
  <c r="M59" i="10"/>
  <c r="M60" i="10"/>
  <c r="M61" i="10"/>
  <c r="M62" i="10"/>
  <c r="M49" i="10"/>
  <c r="M50" i="10"/>
  <c r="M51" i="10"/>
  <c r="M52" i="10"/>
  <c r="M53" i="10"/>
  <c r="M40" i="10"/>
  <c r="M41" i="10"/>
  <c r="M42" i="10"/>
  <c r="M43" i="10"/>
  <c r="M44" i="10"/>
  <c r="M31" i="10"/>
  <c r="M32" i="10"/>
  <c r="M33" i="10"/>
  <c r="M34" i="10"/>
  <c r="M35" i="10"/>
  <c r="M22" i="10"/>
  <c r="M23" i="10"/>
  <c r="M24" i="10"/>
  <c r="M25" i="10"/>
  <c r="M26" i="10"/>
  <c r="M13" i="10"/>
  <c r="M14" i="10"/>
  <c r="M15" i="10"/>
  <c r="M16" i="10"/>
  <c r="M17" i="10"/>
  <c r="M4" i="10"/>
  <c r="M5" i="10"/>
  <c r="M6" i="10"/>
  <c r="M7" i="10"/>
  <c r="M8" i="10"/>
  <c r="M66" i="10"/>
  <c r="M57" i="10"/>
  <c r="M48" i="10"/>
  <c r="M39" i="10"/>
  <c r="M30" i="10"/>
  <c r="M21" i="10"/>
  <c r="M12" i="10"/>
  <c r="M3" i="10"/>
  <c r="L67" i="10"/>
  <c r="L68" i="10"/>
  <c r="L69" i="10"/>
  <c r="L70" i="10"/>
  <c r="L71" i="10"/>
  <c r="L66" i="10"/>
  <c r="L58" i="10"/>
  <c r="L59" i="10"/>
  <c r="L60" i="10"/>
  <c r="L61" i="10"/>
  <c r="L62" i="10"/>
  <c r="L57" i="10"/>
  <c r="L49" i="10"/>
  <c r="L50" i="10"/>
  <c r="L51" i="10"/>
  <c r="L52" i="10"/>
  <c r="L53" i="10"/>
  <c r="L48" i="10"/>
  <c r="L40" i="10"/>
  <c r="L41" i="10"/>
  <c r="L42" i="10"/>
  <c r="L43" i="10"/>
  <c r="L44" i="10"/>
  <c r="L39" i="10"/>
  <c r="L31" i="10"/>
  <c r="L32" i="10"/>
  <c r="L33" i="10"/>
  <c r="L34" i="10"/>
  <c r="L35" i="10"/>
  <c r="L30" i="10"/>
  <c r="L22" i="10"/>
  <c r="L23" i="10"/>
  <c r="L24" i="10"/>
  <c r="L25" i="10"/>
  <c r="L26" i="10"/>
  <c r="L21" i="10"/>
  <c r="L13" i="10"/>
  <c r="L14" i="10"/>
  <c r="L15" i="10"/>
  <c r="L16" i="10"/>
  <c r="L17" i="10"/>
  <c r="L12" i="10"/>
  <c r="L4" i="10"/>
  <c r="L5" i="10"/>
  <c r="L6" i="10"/>
  <c r="L7" i="10"/>
  <c r="L8" i="10"/>
  <c r="L3" i="10"/>
  <c r="F3" i="10"/>
  <c r="D15" i="5"/>
  <c r="D16" i="5"/>
  <c r="D17" i="5"/>
  <c r="D18" i="5"/>
  <c r="D19" i="5"/>
  <c r="D20" i="5"/>
  <c r="D21" i="5"/>
  <c r="I15" i="5"/>
  <c r="T16" i="5"/>
  <c r="T17" i="5"/>
  <c r="T18" i="5"/>
  <c r="T19" i="5"/>
  <c r="T20" i="5"/>
  <c r="T21" i="5"/>
  <c r="T15" i="5"/>
  <c r="T5" i="5"/>
  <c r="T6" i="5"/>
  <c r="T7" i="5"/>
  <c r="T8" i="5"/>
  <c r="T9" i="5"/>
  <c r="T10" i="5"/>
  <c r="T4" i="5"/>
  <c r="O16" i="5"/>
  <c r="O17" i="5"/>
  <c r="O18" i="5"/>
  <c r="O19" i="5"/>
  <c r="O20" i="5"/>
  <c r="O21" i="5"/>
  <c r="O15" i="5"/>
  <c r="O5" i="5"/>
  <c r="O6" i="5"/>
  <c r="O7" i="5"/>
  <c r="O8" i="5"/>
  <c r="O9" i="5"/>
  <c r="O10" i="5"/>
  <c r="O4" i="5"/>
  <c r="J16" i="5"/>
  <c r="J17" i="5"/>
  <c r="J18" i="5"/>
  <c r="J19" i="5"/>
  <c r="J20" i="5"/>
  <c r="J21" i="5"/>
  <c r="J15" i="5"/>
  <c r="J5" i="5"/>
  <c r="J6" i="5"/>
  <c r="J7" i="5"/>
  <c r="J8" i="5"/>
  <c r="J9" i="5"/>
  <c r="J10" i="5"/>
  <c r="J4" i="5"/>
  <c r="E16" i="5"/>
  <c r="E17" i="5"/>
  <c r="E18" i="5"/>
  <c r="E19" i="5"/>
  <c r="E20" i="5"/>
  <c r="E21" i="5"/>
  <c r="E15" i="5"/>
  <c r="E5" i="5"/>
  <c r="E6" i="5"/>
  <c r="E7" i="5"/>
  <c r="E8" i="5"/>
  <c r="E9" i="5"/>
  <c r="E10" i="5"/>
  <c r="E4" i="5"/>
  <c r="S16" i="5"/>
  <c r="S17" i="5"/>
  <c r="S18" i="5"/>
  <c r="S19" i="5"/>
  <c r="S20" i="5"/>
  <c r="S21" i="5"/>
  <c r="S15" i="5"/>
  <c r="N16" i="5"/>
  <c r="N17" i="5"/>
  <c r="N18" i="5"/>
  <c r="N19" i="5"/>
  <c r="N20" i="5"/>
  <c r="N21" i="5"/>
  <c r="N15" i="5"/>
  <c r="I16" i="5"/>
  <c r="I17" i="5"/>
  <c r="I18" i="5"/>
  <c r="I19" i="5"/>
  <c r="I20" i="5"/>
  <c r="I21" i="5"/>
  <c r="S5" i="5"/>
  <c r="S6" i="5"/>
  <c r="S7" i="5"/>
  <c r="S8" i="5"/>
  <c r="S9" i="5"/>
  <c r="S10" i="5"/>
  <c r="S4" i="5"/>
  <c r="N5" i="5"/>
  <c r="N6" i="5"/>
  <c r="N7" i="5"/>
  <c r="N8" i="5"/>
  <c r="N9" i="5"/>
  <c r="N10" i="5"/>
  <c r="N4" i="5"/>
  <c r="I5" i="5"/>
  <c r="I6" i="5"/>
  <c r="I7" i="5"/>
  <c r="I8" i="5"/>
  <c r="I9" i="5"/>
  <c r="I10" i="5"/>
  <c r="I4" i="5"/>
  <c r="D5" i="5"/>
  <c r="D6" i="5"/>
  <c r="D7" i="5"/>
  <c r="D8" i="5"/>
  <c r="D9" i="5"/>
  <c r="D10" i="5"/>
  <c r="D4" i="5"/>
  <c r="S21" i="12"/>
  <c r="S20" i="12"/>
  <c r="S19" i="12"/>
  <c r="S18" i="12"/>
  <c r="S17" i="12"/>
  <c r="S16" i="12"/>
  <c r="S15" i="12"/>
  <c r="N21" i="12"/>
  <c r="N20" i="12"/>
  <c r="N19" i="12"/>
  <c r="N18" i="12"/>
  <c r="N17" i="12"/>
  <c r="N16" i="12"/>
  <c r="N15" i="12"/>
  <c r="I21" i="12"/>
  <c r="I20" i="12"/>
  <c r="I19" i="12"/>
  <c r="I18" i="12"/>
  <c r="I17" i="12"/>
  <c r="I16" i="12"/>
  <c r="I15" i="12"/>
  <c r="S10" i="12"/>
  <c r="S9" i="12"/>
  <c r="S8" i="12"/>
  <c r="S7" i="12"/>
  <c r="S6" i="12"/>
  <c r="S5" i="12"/>
  <c r="S4" i="12"/>
  <c r="N10" i="12"/>
  <c r="N9" i="12"/>
  <c r="N8" i="12"/>
  <c r="N7" i="12"/>
  <c r="N6" i="12"/>
  <c r="N5" i="12"/>
  <c r="N4" i="12"/>
  <c r="I10" i="12"/>
  <c r="I9" i="12"/>
  <c r="I8" i="12"/>
  <c r="I7" i="12"/>
  <c r="I6" i="12"/>
  <c r="I5" i="12"/>
  <c r="I4" i="12"/>
  <c r="K71" i="10"/>
  <c r="N71" i="10"/>
  <c r="F71" i="10"/>
  <c r="E71" i="10"/>
  <c r="G71" i="10"/>
  <c r="K70" i="10"/>
  <c r="N70" i="10"/>
  <c r="F70" i="10"/>
  <c r="E70" i="10"/>
  <c r="G70" i="10"/>
  <c r="K69" i="10"/>
  <c r="N69" i="10"/>
  <c r="F69" i="10"/>
  <c r="E69" i="10"/>
  <c r="G69" i="10"/>
  <c r="K68" i="10"/>
  <c r="N68" i="10"/>
  <c r="F68" i="10"/>
  <c r="E68" i="10"/>
  <c r="G68" i="10"/>
  <c r="K67" i="10"/>
  <c r="N67" i="10"/>
  <c r="F67" i="10"/>
  <c r="E67" i="10"/>
  <c r="G67" i="10"/>
  <c r="K66" i="10"/>
  <c r="N66" i="10"/>
  <c r="F66" i="10"/>
  <c r="E66" i="10"/>
  <c r="G66" i="10"/>
  <c r="K62" i="10"/>
  <c r="N62" i="10"/>
  <c r="F62" i="10"/>
  <c r="E62" i="10"/>
  <c r="G62" i="10"/>
  <c r="K61" i="10"/>
  <c r="N61" i="10"/>
  <c r="F61" i="10"/>
  <c r="E61" i="10"/>
  <c r="G61" i="10"/>
  <c r="K60" i="10"/>
  <c r="N60" i="10"/>
  <c r="F60" i="10"/>
  <c r="E60" i="10"/>
  <c r="G60" i="10"/>
  <c r="K59" i="10"/>
  <c r="N59" i="10"/>
  <c r="F59" i="10"/>
  <c r="E59" i="10"/>
  <c r="G59" i="10"/>
  <c r="K58" i="10"/>
  <c r="N58" i="10"/>
  <c r="F58" i="10"/>
  <c r="E58" i="10"/>
  <c r="G58" i="10"/>
  <c r="K57" i="10"/>
  <c r="N57" i="10"/>
  <c r="F57" i="10"/>
  <c r="E57" i="10"/>
  <c r="G57" i="10"/>
  <c r="K53" i="10"/>
  <c r="N53" i="10"/>
  <c r="F53" i="10"/>
  <c r="E53" i="10"/>
  <c r="G53" i="10"/>
  <c r="K52" i="10"/>
  <c r="N52" i="10"/>
  <c r="F52" i="10"/>
  <c r="E52" i="10"/>
  <c r="G52" i="10"/>
  <c r="K51" i="10"/>
  <c r="N51" i="10"/>
  <c r="F51" i="10"/>
  <c r="E51" i="10"/>
  <c r="G51" i="10"/>
  <c r="K50" i="10"/>
  <c r="N50" i="10"/>
  <c r="F50" i="10"/>
  <c r="E50" i="10"/>
  <c r="G50" i="10"/>
  <c r="K49" i="10"/>
  <c r="N49" i="10"/>
  <c r="F49" i="10"/>
  <c r="E49" i="10"/>
  <c r="G49" i="10"/>
  <c r="K48" i="10"/>
  <c r="N48" i="10"/>
  <c r="F48" i="10"/>
  <c r="E48" i="10"/>
  <c r="G48" i="10"/>
  <c r="K44" i="10"/>
  <c r="N44" i="10"/>
  <c r="F44" i="10"/>
  <c r="E44" i="10"/>
  <c r="G44" i="10"/>
  <c r="K43" i="10"/>
  <c r="N43" i="10"/>
  <c r="F43" i="10"/>
  <c r="E43" i="10"/>
  <c r="G43" i="10"/>
  <c r="K42" i="10"/>
  <c r="N42" i="10"/>
  <c r="F42" i="10"/>
  <c r="E42" i="10"/>
  <c r="G42" i="10"/>
  <c r="K41" i="10"/>
  <c r="N41" i="10"/>
  <c r="F41" i="10"/>
  <c r="E41" i="10"/>
  <c r="G41" i="10"/>
  <c r="K40" i="10"/>
  <c r="N40" i="10"/>
  <c r="F40" i="10"/>
  <c r="E40" i="10"/>
  <c r="G40" i="10"/>
  <c r="K39" i="10"/>
  <c r="N39" i="10"/>
  <c r="F39" i="10"/>
  <c r="E39" i="10"/>
  <c r="G39" i="10"/>
  <c r="K35" i="10"/>
  <c r="N35" i="10"/>
  <c r="F35" i="10"/>
  <c r="E35" i="10"/>
  <c r="G35" i="10"/>
  <c r="K34" i="10"/>
  <c r="N34" i="10"/>
  <c r="F34" i="10"/>
  <c r="E34" i="10"/>
  <c r="G34" i="10"/>
  <c r="K33" i="10"/>
  <c r="N33" i="10"/>
  <c r="F33" i="10"/>
  <c r="E33" i="10"/>
  <c r="G33" i="10"/>
  <c r="K32" i="10"/>
  <c r="N32" i="10"/>
  <c r="F32" i="10"/>
  <c r="E32" i="10"/>
  <c r="G32" i="10"/>
  <c r="K31" i="10"/>
  <c r="N31" i="10"/>
  <c r="F31" i="10"/>
  <c r="E31" i="10"/>
  <c r="G31" i="10"/>
  <c r="K30" i="10"/>
  <c r="N30" i="10"/>
  <c r="F30" i="10"/>
  <c r="E30" i="10"/>
  <c r="G30" i="10"/>
  <c r="K26" i="10"/>
  <c r="N26" i="10"/>
  <c r="F26" i="10"/>
  <c r="E26" i="10"/>
  <c r="G26" i="10"/>
  <c r="K25" i="10"/>
  <c r="N25" i="10"/>
  <c r="F25" i="10"/>
  <c r="E25" i="10"/>
  <c r="G25" i="10"/>
  <c r="K24" i="10"/>
  <c r="N24" i="10"/>
  <c r="F24" i="10"/>
  <c r="E24" i="10"/>
  <c r="G24" i="10"/>
  <c r="K23" i="10"/>
  <c r="N23" i="10"/>
  <c r="F23" i="10"/>
  <c r="E23" i="10"/>
  <c r="G23" i="10"/>
  <c r="K22" i="10"/>
  <c r="N22" i="10"/>
  <c r="F22" i="10"/>
  <c r="E22" i="10"/>
  <c r="G22" i="10"/>
  <c r="K21" i="10"/>
  <c r="N21" i="10"/>
  <c r="F21" i="10"/>
  <c r="E21" i="10"/>
  <c r="G21" i="10"/>
  <c r="K17" i="10"/>
  <c r="N17" i="10"/>
  <c r="F17" i="10"/>
  <c r="E17" i="10"/>
  <c r="G17" i="10"/>
  <c r="K16" i="10"/>
  <c r="N16" i="10"/>
  <c r="F16" i="10"/>
  <c r="E16" i="10"/>
  <c r="G16" i="10"/>
  <c r="K15" i="10"/>
  <c r="N15" i="10"/>
  <c r="F15" i="10"/>
  <c r="E15" i="10"/>
  <c r="G15" i="10"/>
  <c r="K14" i="10"/>
  <c r="N14" i="10"/>
  <c r="F14" i="10"/>
  <c r="E14" i="10"/>
  <c r="G14" i="10"/>
  <c r="K13" i="10"/>
  <c r="N13" i="10"/>
  <c r="F13" i="10"/>
  <c r="E13" i="10"/>
  <c r="G13" i="10"/>
  <c r="K12" i="10"/>
  <c r="N12" i="10"/>
  <c r="F12" i="10"/>
  <c r="E12" i="10"/>
  <c r="G12" i="10"/>
  <c r="K8" i="10"/>
  <c r="N8" i="10"/>
  <c r="F8" i="10"/>
  <c r="E8" i="10"/>
  <c r="G8" i="10"/>
  <c r="K7" i="10"/>
  <c r="N7" i="10"/>
  <c r="F7" i="10"/>
  <c r="E7" i="10"/>
  <c r="G7" i="10"/>
  <c r="K6" i="10"/>
  <c r="N6" i="10"/>
  <c r="F6" i="10"/>
  <c r="E6" i="10"/>
  <c r="G6" i="10"/>
  <c r="K5" i="10"/>
  <c r="N5" i="10"/>
  <c r="F5" i="10"/>
  <c r="E5" i="10"/>
  <c r="G5" i="10"/>
  <c r="K4" i="10"/>
  <c r="N4" i="10"/>
  <c r="F4" i="10"/>
  <c r="E4" i="10"/>
  <c r="G4" i="10"/>
  <c r="K3" i="10"/>
  <c r="N3" i="10"/>
  <c r="E3" i="10"/>
  <c r="G3" i="10"/>
  <c r="C51" i="9"/>
  <c r="D51" i="9"/>
  <c r="E51" i="9"/>
  <c r="F51" i="9"/>
  <c r="G51" i="9"/>
  <c r="C50" i="9"/>
  <c r="D50" i="9"/>
  <c r="E50" i="9"/>
  <c r="F50" i="9"/>
  <c r="G50" i="9"/>
  <c r="C49" i="9"/>
  <c r="D49" i="9"/>
  <c r="E49" i="9"/>
  <c r="F49" i="9"/>
  <c r="G49" i="9"/>
  <c r="C48" i="9"/>
  <c r="D48" i="9"/>
  <c r="E48" i="9"/>
  <c r="F48" i="9"/>
  <c r="G48" i="9"/>
  <c r="C47" i="9"/>
  <c r="D47" i="9"/>
  <c r="E47" i="9"/>
  <c r="F47" i="9"/>
  <c r="G47" i="9"/>
  <c r="C46" i="9"/>
  <c r="D46" i="9"/>
  <c r="E46" i="9"/>
  <c r="F46" i="9"/>
  <c r="G46" i="9"/>
  <c r="C43" i="9"/>
  <c r="D43" i="9"/>
  <c r="E43" i="9"/>
  <c r="F43" i="9"/>
  <c r="G43" i="9"/>
  <c r="C42" i="9"/>
  <c r="D42" i="9"/>
  <c r="E42" i="9"/>
  <c r="F42" i="9"/>
  <c r="G42" i="9"/>
  <c r="C41" i="9"/>
  <c r="D41" i="9"/>
  <c r="E41" i="9"/>
  <c r="F41" i="9"/>
  <c r="G41" i="9"/>
  <c r="C40" i="9"/>
  <c r="D40" i="9"/>
  <c r="E40" i="9"/>
  <c r="F40" i="9"/>
  <c r="G40" i="9"/>
  <c r="C39" i="9"/>
  <c r="D39" i="9"/>
  <c r="E39" i="9"/>
  <c r="F39" i="9"/>
  <c r="G39" i="9"/>
  <c r="C38" i="9"/>
  <c r="D38" i="9"/>
  <c r="E38" i="9"/>
  <c r="F38" i="9"/>
  <c r="G38" i="9"/>
  <c r="C35" i="9"/>
  <c r="D35" i="9"/>
  <c r="E35" i="9"/>
  <c r="F35" i="9"/>
  <c r="G35" i="9"/>
  <c r="C34" i="9"/>
  <c r="D34" i="9"/>
  <c r="E34" i="9"/>
  <c r="F34" i="9"/>
  <c r="G34" i="9"/>
  <c r="C33" i="9"/>
  <c r="D33" i="9"/>
  <c r="E33" i="9"/>
  <c r="F33" i="9"/>
  <c r="G33" i="9"/>
  <c r="C32" i="9"/>
  <c r="D32" i="9"/>
  <c r="E32" i="9"/>
  <c r="F32" i="9"/>
  <c r="G32" i="9"/>
  <c r="C31" i="9"/>
  <c r="D31" i="9"/>
  <c r="E31" i="9"/>
  <c r="F31" i="9"/>
  <c r="G31" i="9"/>
  <c r="C30" i="9"/>
  <c r="D30" i="9"/>
  <c r="E30" i="9"/>
  <c r="F30" i="9"/>
  <c r="G30" i="9"/>
  <c r="C27" i="9"/>
  <c r="D27" i="9"/>
  <c r="E27" i="9"/>
  <c r="F27" i="9"/>
  <c r="G27" i="9"/>
  <c r="C26" i="9"/>
  <c r="D26" i="9"/>
  <c r="E26" i="9"/>
  <c r="F26" i="9"/>
  <c r="G26" i="9"/>
  <c r="C25" i="9"/>
  <c r="D25" i="9"/>
  <c r="E25" i="9"/>
  <c r="F25" i="9"/>
  <c r="G25" i="9"/>
  <c r="C24" i="9"/>
  <c r="D24" i="9"/>
  <c r="E24" i="9"/>
  <c r="F24" i="9"/>
  <c r="G24" i="9"/>
  <c r="C23" i="9"/>
  <c r="D23" i="9"/>
  <c r="E23" i="9"/>
  <c r="F23" i="9"/>
  <c r="G23" i="9"/>
  <c r="C22" i="9"/>
  <c r="D22" i="9"/>
  <c r="E22" i="9"/>
  <c r="F22" i="9"/>
  <c r="G22" i="9"/>
  <c r="C51" i="8"/>
  <c r="D51" i="8"/>
  <c r="E51" i="8"/>
  <c r="G51" i="8"/>
  <c r="F51" i="8"/>
  <c r="C50" i="8"/>
  <c r="D50" i="8"/>
  <c r="E50" i="8"/>
  <c r="G50" i="8"/>
  <c r="F50" i="8"/>
  <c r="C49" i="8"/>
  <c r="D49" i="8"/>
  <c r="E49" i="8"/>
  <c r="G49" i="8"/>
  <c r="F49" i="8"/>
  <c r="C48" i="8"/>
  <c r="D48" i="8"/>
  <c r="E48" i="8"/>
  <c r="G48" i="8"/>
  <c r="F48" i="8"/>
  <c r="C47" i="8"/>
  <c r="D47" i="8"/>
  <c r="E47" i="8"/>
  <c r="G47" i="8"/>
  <c r="F47" i="8"/>
  <c r="C46" i="8"/>
  <c r="D46" i="8"/>
  <c r="E46" i="8"/>
  <c r="G46" i="8"/>
  <c r="F46" i="8"/>
  <c r="C43" i="8"/>
  <c r="D43" i="8"/>
  <c r="E43" i="8"/>
  <c r="F43" i="8"/>
  <c r="G43" i="8"/>
  <c r="C42" i="8"/>
  <c r="D42" i="8"/>
  <c r="E42" i="8"/>
  <c r="F42" i="8"/>
  <c r="G42" i="8"/>
  <c r="C41" i="8"/>
  <c r="D41" i="8"/>
  <c r="E41" i="8"/>
  <c r="F41" i="8"/>
  <c r="G41" i="8"/>
  <c r="C40" i="8"/>
  <c r="D40" i="8"/>
  <c r="E40" i="8"/>
  <c r="F40" i="8"/>
  <c r="G40" i="8"/>
  <c r="C39" i="8"/>
  <c r="D39" i="8"/>
  <c r="E39" i="8"/>
  <c r="F39" i="8"/>
  <c r="G39" i="8"/>
  <c r="C38" i="8"/>
  <c r="D38" i="8"/>
  <c r="E38" i="8"/>
  <c r="F38" i="8"/>
  <c r="G38" i="8"/>
  <c r="C35" i="8"/>
  <c r="D35" i="8"/>
  <c r="E35" i="8"/>
  <c r="F35" i="8"/>
  <c r="G35" i="8"/>
  <c r="C34" i="8"/>
  <c r="D34" i="8"/>
  <c r="E34" i="8"/>
  <c r="F34" i="8"/>
  <c r="G34" i="8"/>
  <c r="C33" i="8"/>
  <c r="D33" i="8"/>
  <c r="E33" i="8"/>
  <c r="F33" i="8"/>
  <c r="G33" i="8"/>
  <c r="C32" i="8"/>
  <c r="D32" i="8"/>
  <c r="E32" i="8"/>
  <c r="F32" i="8"/>
  <c r="G32" i="8"/>
  <c r="C31" i="8"/>
  <c r="D31" i="8"/>
  <c r="E31" i="8"/>
  <c r="F31" i="8"/>
  <c r="G31" i="8"/>
  <c r="C30" i="8"/>
  <c r="D30" i="8"/>
  <c r="E30" i="8"/>
  <c r="F30" i="8"/>
  <c r="G30" i="8"/>
  <c r="C27" i="8"/>
  <c r="D27" i="8"/>
  <c r="E27" i="8"/>
  <c r="F27" i="8"/>
  <c r="G27" i="8"/>
  <c r="C26" i="8"/>
  <c r="D26" i="8"/>
  <c r="E26" i="8"/>
  <c r="F26" i="8"/>
  <c r="G26" i="8"/>
  <c r="C25" i="8"/>
  <c r="D25" i="8"/>
  <c r="E25" i="8"/>
  <c r="F25" i="8"/>
  <c r="G25" i="8"/>
  <c r="C24" i="8"/>
  <c r="D24" i="8"/>
  <c r="E24" i="8"/>
  <c r="F24" i="8"/>
  <c r="G24" i="8"/>
  <c r="C23" i="8"/>
  <c r="D23" i="8"/>
  <c r="E23" i="8"/>
  <c r="F23" i="8"/>
  <c r="G23" i="8"/>
  <c r="C22" i="8"/>
  <c r="D22" i="8"/>
  <c r="E22" i="8"/>
  <c r="F22" i="8"/>
  <c r="G22" i="8"/>
  <c r="C51" i="7"/>
  <c r="D51" i="7"/>
  <c r="E51" i="7"/>
  <c r="F51" i="7"/>
  <c r="G51" i="7"/>
  <c r="C50" i="7"/>
  <c r="D50" i="7"/>
  <c r="E50" i="7"/>
  <c r="F50" i="7"/>
  <c r="G50" i="7"/>
  <c r="C49" i="7"/>
  <c r="D49" i="7"/>
  <c r="E49" i="7"/>
  <c r="F49" i="7"/>
  <c r="G49" i="7"/>
  <c r="C48" i="7"/>
  <c r="D48" i="7"/>
  <c r="E48" i="7"/>
  <c r="F48" i="7"/>
  <c r="G48" i="7"/>
  <c r="C47" i="7"/>
  <c r="D47" i="7"/>
  <c r="E47" i="7"/>
  <c r="F47" i="7"/>
  <c r="G47" i="7"/>
  <c r="C46" i="7"/>
  <c r="D46" i="7"/>
  <c r="E46" i="7"/>
  <c r="F46" i="7"/>
  <c r="G46" i="7"/>
  <c r="C43" i="7"/>
  <c r="D43" i="7"/>
  <c r="E43" i="7"/>
  <c r="F43" i="7"/>
  <c r="G43" i="7"/>
  <c r="C42" i="7"/>
  <c r="D42" i="7"/>
  <c r="E42" i="7"/>
  <c r="F42" i="7"/>
  <c r="G42" i="7"/>
  <c r="C41" i="7"/>
  <c r="D41" i="7"/>
  <c r="E41" i="7"/>
  <c r="F41" i="7"/>
  <c r="G41" i="7"/>
  <c r="C40" i="7"/>
  <c r="D40" i="7"/>
  <c r="E40" i="7"/>
  <c r="F40" i="7"/>
  <c r="G40" i="7"/>
  <c r="C39" i="7"/>
  <c r="D39" i="7"/>
  <c r="E39" i="7"/>
  <c r="F39" i="7"/>
  <c r="G39" i="7"/>
  <c r="C38" i="7"/>
  <c r="D38" i="7"/>
  <c r="E38" i="7"/>
  <c r="F38" i="7"/>
  <c r="G38" i="7"/>
  <c r="C35" i="7"/>
  <c r="D35" i="7"/>
  <c r="E35" i="7"/>
  <c r="F35" i="7"/>
  <c r="G35" i="7"/>
  <c r="C34" i="7"/>
  <c r="D34" i="7"/>
  <c r="E34" i="7"/>
  <c r="F34" i="7"/>
  <c r="G34" i="7"/>
  <c r="C33" i="7"/>
  <c r="D33" i="7"/>
  <c r="E33" i="7"/>
  <c r="F33" i="7"/>
  <c r="G33" i="7"/>
  <c r="C32" i="7"/>
  <c r="D32" i="7"/>
  <c r="E32" i="7"/>
  <c r="F32" i="7"/>
  <c r="G32" i="7"/>
  <c r="C31" i="7"/>
  <c r="D31" i="7"/>
  <c r="E31" i="7"/>
  <c r="F31" i="7"/>
  <c r="G31" i="7"/>
  <c r="C30" i="7"/>
  <c r="D30" i="7"/>
  <c r="E30" i="7"/>
  <c r="F30" i="7"/>
  <c r="G30" i="7"/>
  <c r="C27" i="7"/>
  <c r="D27" i="7"/>
  <c r="E27" i="7"/>
  <c r="F27" i="7"/>
  <c r="G27" i="7"/>
  <c r="C26" i="7"/>
  <c r="D26" i="7"/>
  <c r="E26" i="7"/>
  <c r="F26" i="7"/>
  <c r="G26" i="7"/>
  <c r="C25" i="7"/>
  <c r="D25" i="7"/>
  <c r="E25" i="7"/>
  <c r="F25" i="7"/>
  <c r="G25" i="7"/>
  <c r="C24" i="7"/>
  <c r="D24" i="7"/>
  <c r="E24" i="7"/>
  <c r="F24" i="7"/>
  <c r="G24" i="7"/>
  <c r="C23" i="7"/>
  <c r="D23" i="7"/>
  <c r="E23" i="7"/>
  <c r="F23" i="7"/>
  <c r="G23" i="7"/>
  <c r="C22" i="7"/>
  <c r="D22" i="7"/>
  <c r="E22" i="7"/>
  <c r="F22" i="7"/>
  <c r="G22" i="7"/>
  <c r="C51" i="6"/>
  <c r="D51" i="6"/>
  <c r="E51" i="6"/>
  <c r="F51" i="6"/>
  <c r="G51" i="6"/>
  <c r="C50" i="6"/>
  <c r="D50" i="6"/>
  <c r="E50" i="6"/>
  <c r="F50" i="6"/>
  <c r="G50" i="6"/>
  <c r="C49" i="6"/>
  <c r="D49" i="6"/>
  <c r="E49" i="6"/>
  <c r="F49" i="6"/>
  <c r="G49" i="6"/>
  <c r="C48" i="6"/>
  <c r="D48" i="6"/>
  <c r="E48" i="6"/>
  <c r="F48" i="6"/>
  <c r="G48" i="6"/>
  <c r="C47" i="6"/>
  <c r="D47" i="6"/>
  <c r="E47" i="6"/>
  <c r="F47" i="6"/>
  <c r="G47" i="6"/>
  <c r="C46" i="6"/>
  <c r="D46" i="6"/>
  <c r="E46" i="6"/>
  <c r="F46" i="6"/>
  <c r="G46" i="6"/>
  <c r="C43" i="6"/>
  <c r="D43" i="6"/>
  <c r="E43" i="6"/>
  <c r="F43" i="6"/>
  <c r="G43" i="6"/>
  <c r="C42" i="6"/>
  <c r="D42" i="6"/>
  <c r="E42" i="6"/>
  <c r="F42" i="6"/>
  <c r="G42" i="6"/>
  <c r="C41" i="6"/>
  <c r="D41" i="6"/>
  <c r="E41" i="6"/>
  <c r="F41" i="6"/>
  <c r="G41" i="6"/>
  <c r="C40" i="6"/>
  <c r="D40" i="6"/>
  <c r="E40" i="6"/>
  <c r="F40" i="6"/>
  <c r="G40" i="6"/>
  <c r="C39" i="6"/>
  <c r="D39" i="6"/>
  <c r="E39" i="6"/>
  <c r="F39" i="6"/>
  <c r="G39" i="6"/>
  <c r="C38" i="6"/>
  <c r="D38" i="6"/>
  <c r="E38" i="6"/>
  <c r="F38" i="6"/>
  <c r="G38" i="6"/>
  <c r="C35" i="6"/>
  <c r="D35" i="6"/>
  <c r="E35" i="6"/>
  <c r="F35" i="6"/>
  <c r="G35" i="6"/>
  <c r="C34" i="6"/>
  <c r="D34" i="6"/>
  <c r="E34" i="6"/>
  <c r="F34" i="6"/>
  <c r="G34" i="6"/>
  <c r="C33" i="6"/>
  <c r="D33" i="6"/>
  <c r="E33" i="6"/>
  <c r="F33" i="6"/>
  <c r="G33" i="6"/>
  <c r="C32" i="6"/>
  <c r="D32" i="6"/>
  <c r="E32" i="6"/>
  <c r="F32" i="6"/>
  <c r="G32" i="6"/>
  <c r="C31" i="6"/>
  <c r="D31" i="6"/>
  <c r="E31" i="6"/>
  <c r="F31" i="6"/>
  <c r="G31" i="6"/>
  <c r="C30" i="6"/>
  <c r="D30" i="6"/>
  <c r="E30" i="6"/>
  <c r="F30" i="6"/>
  <c r="G30" i="6"/>
  <c r="C27" i="6"/>
  <c r="D27" i="6"/>
  <c r="E27" i="6"/>
  <c r="F27" i="6"/>
  <c r="G27" i="6"/>
  <c r="C26" i="6"/>
  <c r="D26" i="6"/>
  <c r="E26" i="6"/>
  <c r="F26" i="6"/>
  <c r="G26" i="6"/>
  <c r="C25" i="6"/>
  <c r="D25" i="6"/>
  <c r="E25" i="6"/>
  <c r="F25" i="6"/>
  <c r="G25" i="6"/>
  <c r="C24" i="6"/>
  <c r="D24" i="6"/>
  <c r="E24" i="6"/>
  <c r="F24" i="6"/>
  <c r="G24" i="6"/>
  <c r="C23" i="6"/>
  <c r="D23" i="6"/>
  <c r="E23" i="6"/>
  <c r="F23" i="6"/>
  <c r="G23" i="6"/>
  <c r="C22" i="6"/>
  <c r="D22" i="6"/>
  <c r="E22" i="6"/>
  <c r="F22" i="6"/>
  <c r="G22" i="6"/>
  <c r="C92" i="4"/>
  <c r="D92" i="4"/>
  <c r="E92" i="4"/>
  <c r="F92" i="4"/>
  <c r="G92" i="4"/>
  <c r="C93" i="4"/>
  <c r="D93" i="4"/>
  <c r="E93" i="4"/>
  <c r="F93" i="4"/>
  <c r="G93" i="4"/>
  <c r="C94" i="4"/>
  <c r="D94" i="4"/>
  <c r="E94" i="4"/>
  <c r="F94" i="4"/>
  <c r="G94" i="4"/>
  <c r="C95" i="4"/>
  <c r="D95" i="4"/>
  <c r="E95" i="4"/>
  <c r="F95" i="4"/>
  <c r="G95" i="4"/>
  <c r="C96" i="4"/>
  <c r="D96" i="4"/>
  <c r="E96" i="4"/>
  <c r="F96" i="4"/>
  <c r="G96" i="4"/>
  <c r="C97" i="4"/>
  <c r="D97" i="4"/>
  <c r="E97" i="4"/>
  <c r="F97" i="4"/>
  <c r="G97" i="4"/>
  <c r="C98" i="4"/>
  <c r="D98" i="4"/>
  <c r="E98" i="4"/>
  <c r="F98" i="4"/>
  <c r="G98" i="4"/>
  <c r="C99" i="4"/>
  <c r="D99" i="4"/>
  <c r="E99" i="4"/>
  <c r="F99" i="4"/>
  <c r="G99" i="4"/>
  <c r="C100" i="4"/>
  <c r="D100" i="4"/>
  <c r="E100" i="4"/>
  <c r="F100" i="4"/>
  <c r="G100" i="4"/>
  <c r="C101" i="4"/>
  <c r="D101" i="4"/>
  <c r="E101" i="4"/>
  <c r="F101" i="4"/>
  <c r="G101" i="4"/>
  <c r="C102" i="4"/>
  <c r="D102" i="4"/>
  <c r="E102" i="4"/>
  <c r="F102" i="4"/>
  <c r="G102" i="4"/>
  <c r="C103" i="4"/>
  <c r="D103" i="4"/>
  <c r="E103" i="4"/>
  <c r="F103" i="4"/>
  <c r="G103" i="4"/>
  <c r="C104" i="4"/>
  <c r="D104" i="4"/>
  <c r="E104" i="4"/>
  <c r="F104" i="4"/>
  <c r="G104" i="4"/>
  <c r="C91" i="4"/>
  <c r="D91" i="4"/>
  <c r="E91" i="4"/>
  <c r="F91" i="4"/>
  <c r="G91" i="4"/>
  <c r="C77" i="4"/>
  <c r="D77" i="4"/>
  <c r="E77" i="4"/>
  <c r="F77" i="4"/>
  <c r="G77" i="4"/>
  <c r="C78" i="4"/>
  <c r="D78" i="4"/>
  <c r="E78" i="4"/>
  <c r="F78" i="4"/>
  <c r="G78" i="4"/>
  <c r="C79" i="4"/>
  <c r="D79" i="4"/>
  <c r="E79" i="4"/>
  <c r="F79" i="4"/>
  <c r="G79" i="4"/>
  <c r="C80" i="4"/>
  <c r="D80" i="4"/>
  <c r="E80" i="4"/>
  <c r="F80" i="4"/>
  <c r="G80" i="4"/>
  <c r="C81" i="4"/>
  <c r="D81" i="4"/>
  <c r="E81" i="4"/>
  <c r="F81" i="4"/>
  <c r="G81" i="4"/>
  <c r="C82" i="4"/>
  <c r="D82" i="4"/>
  <c r="E82" i="4"/>
  <c r="F82" i="4"/>
  <c r="G82" i="4"/>
  <c r="C83" i="4"/>
  <c r="D83" i="4"/>
  <c r="E83" i="4"/>
  <c r="F83" i="4"/>
  <c r="G83" i="4"/>
  <c r="C84" i="4"/>
  <c r="D84" i="4"/>
  <c r="E84" i="4"/>
  <c r="F84" i="4"/>
  <c r="G84" i="4"/>
  <c r="C85" i="4"/>
  <c r="D85" i="4"/>
  <c r="E85" i="4"/>
  <c r="F85" i="4"/>
  <c r="G85" i="4"/>
  <c r="C86" i="4"/>
  <c r="D86" i="4"/>
  <c r="E86" i="4"/>
  <c r="F86" i="4"/>
  <c r="G86" i="4"/>
  <c r="C87" i="4"/>
  <c r="D87" i="4"/>
  <c r="E87" i="4"/>
  <c r="F87" i="4"/>
  <c r="G87" i="4"/>
  <c r="C88" i="4"/>
  <c r="D88" i="4"/>
  <c r="E88" i="4"/>
  <c r="F88" i="4"/>
  <c r="G88" i="4"/>
  <c r="C89" i="4"/>
  <c r="D89" i="4"/>
  <c r="E89" i="4"/>
  <c r="F89" i="4"/>
  <c r="G89" i="4"/>
  <c r="C76" i="4"/>
  <c r="D76" i="4"/>
  <c r="E76" i="4"/>
  <c r="F76" i="4"/>
  <c r="G76" i="4"/>
  <c r="C62" i="4"/>
  <c r="D62" i="4"/>
  <c r="E62" i="4"/>
  <c r="F62" i="4"/>
  <c r="G62" i="4"/>
  <c r="C63" i="4"/>
  <c r="D63" i="4"/>
  <c r="E63" i="4"/>
  <c r="F63" i="4"/>
  <c r="G63" i="4"/>
  <c r="C64" i="4"/>
  <c r="D64" i="4"/>
  <c r="E64" i="4"/>
  <c r="F64" i="4"/>
  <c r="G64" i="4"/>
  <c r="C65" i="4"/>
  <c r="D65" i="4"/>
  <c r="E65" i="4"/>
  <c r="F65" i="4"/>
  <c r="G65" i="4"/>
  <c r="C66" i="4"/>
  <c r="D66" i="4"/>
  <c r="E66" i="4"/>
  <c r="F66" i="4"/>
  <c r="G66" i="4"/>
  <c r="C67" i="4"/>
  <c r="D67" i="4"/>
  <c r="E67" i="4"/>
  <c r="F67" i="4"/>
  <c r="G67" i="4"/>
  <c r="C68" i="4"/>
  <c r="D68" i="4"/>
  <c r="E68" i="4"/>
  <c r="F68" i="4"/>
  <c r="G68" i="4"/>
  <c r="C69" i="4"/>
  <c r="D69" i="4"/>
  <c r="E69" i="4"/>
  <c r="F69" i="4"/>
  <c r="G69" i="4"/>
  <c r="C70" i="4"/>
  <c r="D70" i="4"/>
  <c r="E70" i="4"/>
  <c r="F70" i="4"/>
  <c r="G70" i="4"/>
  <c r="C71" i="4"/>
  <c r="D71" i="4"/>
  <c r="E71" i="4"/>
  <c r="F71" i="4"/>
  <c r="G71" i="4"/>
  <c r="C72" i="4"/>
  <c r="D72" i="4"/>
  <c r="E72" i="4"/>
  <c r="F72" i="4"/>
  <c r="G72" i="4"/>
  <c r="C73" i="4"/>
  <c r="D73" i="4"/>
  <c r="E73" i="4"/>
  <c r="F73" i="4"/>
  <c r="G73" i="4"/>
  <c r="C74" i="4"/>
  <c r="D74" i="4"/>
  <c r="E74" i="4"/>
  <c r="F74" i="4"/>
  <c r="G74" i="4"/>
  <c r="C61" i="4"/>
  <c r="D61" i="4"/>
  <c r="E61" i="4"/>
  <c r="F61" i="4"/>
  <c r="G61" i="4"/>
  <c r="C47" i="4"/>
  <c r="D47" i="4"/>
  <c r="E47" i="4"/>
  <c r="F47" i="4"/>
  <c r="G47" i="4"/>
  <c r="C48" i="4"/>
  <c r="D48" i="4"/>
  <c r="E48" i="4"/>
  <c r="F48" i="4"/>
  <c r="G48" i="4"/>
  <c r="C49" i="4"/>
  <c r="D49" i="4"/>
  <c r="E49" i="4"/>
  <c r="F49" i="4"/>
  <c r="G49" i="4"/>
  <c r="C50" i="4"/>
  <c r="D50" i="4"/>
  <c r="E50" i="4"/>
  <c r="F50" i="4"/>
  <c r="G50" i="4"/>
  <c r="C51" i="4"/>
  <c r="D51" i="4"/>
  <c r="E51" i="4"/>
  <c r="F51" i="4"/>
  <c r="G51" i="4"/>
  <c r="C52" i="4"/>
  <c r="D52" i="4"/>
  <c r="E52" i="4"/>
  <c r="F52" i="4"/>
  <c r="G52" i="4"/>
  <c r="C53" i="4"/>
  <c r="D53" i="4"/>
  <c r="E53" i="4"/>
  <c r="F53" i="4"/>
  <c r="G53" i="4"/>
  <c r="C54" i="4"/>
  <c r="D54" i="4"/>
  <c r="E54" i="4"/>
  <c r="F54" i="4"/>
  <c r="G54" i="4"/>
  <c r="C55" i="4"/>
  <c r="D55" i="4"/>
  <c r="E55" i="4"/>
  <c r="F55" i="4"/>
  <c r="G55" i="4"/>
  <c r="C56" i="4"/>
  <c r="D56" i="4"/>
  <c r="E56" i="4"/>
  <c r="F56" i="4"/>
  <c r="G56" i="4"/>
  <c r="C57" i="4"/>
  <c r="D57" i="4"/>
  <c r="E57" i="4"/>
  <c r="F57" i="4"/>
  <c r="G57" i="4"/>
  <c r="C58" i="4"/>
  <c r="D58" i="4"/>
  <c r="E58" i="4"/>
  <c r="F58" i="4"/>
  <c r="G58" i="4"/>
  <c r="C59" i="4"/>
  <c r="D59" i="4"/>
  <c r="E59" i="4"/>
  <c r="F59" i="4"/>
  <c r="G59" i="4"/>
  <c r="C46" i="4"/>
  <c r="D46" i="4"/>
  <c r="E46" i="4"/>
  <c r="F46" i="4"/>
  <c r="G46" i="4"/>
  <c r="C32" i="4"/>
  <c r="D32" i="4"/>
  <c r="E32" i="4"/>
  <c r="F32" i="4"/>
  <c r="G32" i="4"/>
  <c r="C33" i="4"/>
  <c r="D33" i="4"/>
  <c r="E33" i="4"/>
  <c r="F33" i="4"/>
  <c r="G33" i="4"/>
  <c r="C34" i="4"/>
  <c r="D34" i="4"/>
  <c r="E34" i="4"/>
  <c r="F34" i="4"/>
  <c r="G34" i="4"/>
  <c r="C35" i="4"/>
  <c r="D35" i="4"/>
  <c r="E35" i="4"/>
  <c r="F35" i="4"/>
  <c r="G35" i="4"/>
  <c r="C36" i="4"/>
  <c r="D36" i="4"/>
  <c r="E36" i="4"/>
  <c r="F36" i="4"/>
  <c r="G36" i="4"/>
  <c r="C37" i="4"/>
  <c r="D37" i="4"/>
  <c r="E37" i="4"/>
  <c r="F37" i="4"/>
  <c r="G37" i="4"/>
  <c r="C38" i="4"/>
  <c r="D38" i="4"/>
  <c r="E38" i="4"/>
  <c r="F38" i="4"/>
  <c r="G38" i="4"/>
  <c r="C39" i="4"/>
  <c r="D39" i="4"/>
  <c r="E39" i="4"/>
  <c r="F39" i="4"/>
  <c r="G39" i="4"/>
  <c r="C40" i="4"/>
  <c r="D40" i="4"/>
  <c r="E40" i="4"/>
  <c r="F40" i="4"/>
  <c r="G40" i="4"/>
  <c r="C41" i="4"/>
  <c r="D41" i="4"/>
  <c r="E41" i="4"/>
  <c r="F41" i="4"/>
  <c r="G41" i="4"/>
  <c r="C42" i="4"/>
  <c r="D42" i="4"/>
  <c r="E42" i="4"/>
  <c r="F42" i="4"/>
  <c r="G42" i="4"/>
  <c r="C43" i="4"/>
  <c r="D43" i="4"/>
  <c r="E43" i="4"/>
  <c r="F43" i="4"/>
  <c r="G43" i="4"/>
  <c r="C44" i="4"/>
  <c r="D44" i="4"/>
  <c r="E44" i="4"/>
  <c r="F44" i="4"/>
  <c r="G44" i="4"/>
  <c r="C31" i="4"/>
  <c r="D31" i="4"/>
  <c r="E31" i="4"/>
  <c r="F31" i="4"/>
  <c r="G31" i="4"/>
  <c r="C68" i="3"/>
  <c r="D68" i="3"/>
  <c r="E68" i="3"/>
  <c r="F68" i="3"/>
  <c r="G68" i="3"/>
  <c r="C69" i="3"/>
  <c r="D69" i="3"/>
  <c r="E69" i="3"/>
  <c r="F69" i="3"/>
  <c r="G69" i="3"/>
  <c r="C70" i="3"/>
  <c r="D70" i="3"/>
  <c r="E70" i="3"/>
  <c r="F70" i="3"/>
  <c r="G70" i="3"/>
  <c r="C71" i="3"/>
  <c r="D71" i="3"/>
  <c r="E71" i="3"/>
  <c r="F71" i="3"/>
  <c r="G71" i="3"/>
  <c r="C72" i="3"/>
  <c r="D72" i="3"/>
  <c r="E72" i="3"/>
  <c r="F72" i="3"/>
  <c r="G72" i="3"/>
  <c r="C73" i="3"/>
  <c r="D73" i="3"/>
  <c r="E73" i="3"/>
  <c r="F73" i="3"/>
  <c r="G73" i="3"/>
  <c r="C74" i="3"/>
  <c r="D74" i="3"/>
  <c r="E74" i="3"/>
  <c r="F74" i="3"/>
  <c r="G74" i="3"/>
  <c r="C75" i="3"/>
  <c r="D75" i="3"/>
  <c r="E75" i="3"/>
  <c r="F75" i="3"/>
  <c r="G75" i="3"/>
  <c r="C76" i="3"/>
  <c r="D76" i="3"/>
  <c r="E76" i="3"/>
  <c r="F76" i="3"/>
  <c r="G76" i="3"/>
  <c r="C77" i="3"/>
  <c r="D77" i="3"/>
  <c r="E77" i="3"/>
  <c r="F77" i="3"/>
  <c r="G77" i="3"/>
  <c r="C78" i="3"/>
  <c r="D78" i="3"/>
  <c r="E78" i="3"/>
  <c r="F78" i="3"/>
  <c r="G78" i="3"/>
  <c r="C79" i="3"/>
  <c r="D79" i="3"/>
  <c r="E79" i="3"/>
  <c r="F79" i="3"/>
  <c r="G79" i="3"/>
  <c r="C80" i="3"/>
  <c r="D80" i="3"/>
  <c r="E80" i="3"/>
  <c r="F80" i="3"/>
  <c r="G80" i="3"/>
  <c r="C67" i="3"/>
  <c r="D67" i="3"/>
  <c r="E67" i="3"/>
  <c r="F67" i="3"/>
  <c r="G67" i="3"/>
  <c r="C65" i="3"/>
  <c r="D65" i="3"/>
  <c r="E65" i="3"/>
  <c r="F65" i="3"/>
  <c r="G65" i="3"/>
  <c r="C53" i="3"/>
  <c r="D53" i="3"/>
  <c r="E53" i="3"/>
  <c r="F53" i="3"/>
  <c r="G53" i="3"/>
  <c r="C54" i="3"/>
  <c r="D54" i="3"/>
  <c r="E54" i="3"/>
  <c r="F54" i="3"/>
  <c r="G54" i="3"/>
  <c r="C55" i="3"/>
  <c r="D55" i="3"/>
  <c r="E55" i="3"/>
  <c r="F55" i="3"/>
  <c r="G55" i="3"/>
  <c r="C56" i="3"/>
  <c r="D56" i="3"/>
  <c r="E56" i="3"/>
  <c r="F56" i="3"/>
  <c r="G56" i="3"/>
  <c r="C57" i="3"/>
  <c r="D57" i="3"/>
  <c r="E57" i="3"/>
  <c r="F57" i="3"/>
  <c r="G57" i="3"/>
  <c r="C58" i="3"/>
  <c r="D58" i="3"/>
  <c r="E58" i="3"/>
  <c r="F58" i="3"/>
  <c r="G58" i="3"/>
  <c r="C59" i="3"/>
  <c r="D59" i="3"/>
  <c r="E59" i="3"/>
  <c r="F59" i="3"/>
  <c r="G59" i="3"/>
  <c r="C60" i="3"/>
  <c r="D60" i="3"/>
  <c r="E60" i="3"/>
  <c r="F60" i="3"/>
  <c r="G60" i="3"/>
  <c r="C61" i="3"/>
  <c r="D61" i="3"/>
  <c r="E61" i="3"/>
  <c r="F61" i="3"/>
  <c r="G61" i="3"/>
  <c r="C62" i="3"/>
  <c r="D62" i="3"/>
  <c r="E62" i="3"/>
  <c r="F62" i="3"/>
  <c r="G62" i="3"/>
  <c r="C63" i="3"/>
  <c r="D63" i="3"/>
  <c r="E63" i="3"/>
  <c r="F63" i="3"/>
  <c r="G63" i="3"/>
  <c r="C64" i="3"/>
  <c r="D64" i="3"/>
  <c r="E64" i="3"/>
  <c r="F64" i="3"/>
  <c r="G64" i="3"/>
  <c r="C52" i="3"/>
  <c r="D52" i="3"/>
  <c r="E52" i="3"/>
  <c r="F52" i="3"/>
  <c r="G52" i="3"/>
  <c r="C49" i="3"/>
  <c r="D49" i="3"/>
  <c r="E49" i="3"/>
  <c r="F49" i="3"/>
  <c r="G49" i="3"/>
  <c r="C50" i="3"/>
  <c r="D50" i="3"/>
  <c r="E50" i="3"/>
  <c r="F50" i="3"/>
  <c r="G50" i="3"/>
  <c r="C38" i="3"/>
  <c r="D38" i="3"/>
  <c r="E38" i="3"/>
  <c r="F38" i="3"/>
  <c r="G38" i="3"/>
  <c r="C39" i="3"/>
  <c r="D39" i="3"/>
  <c r="E39" i="3"/>
  <c r="F39" i="3"/>
  <c r="G39" i="3"/>
  <c r="C40" i="3"/>
  <c r="D40" i="3"/>
  <c r="E40" i="3"/>
  <c r="F40" i="3"/>
  <c r="G40" i="3"/>
  <c r="C41" i="3"/>
  <c r="D41" i="3"/>
  <c r="E41" i="3"/>
  <c r="F41" i="3"/>
  <c r="G41" i="3"/>
  <c r="C42" i="3"/>
  <c r="D42" i="3"/>
  <c r="E42" i="3"/>
  <c r="F42" i="3"/>
  <c r="G42" i="3"/>
  <c r="C43" i="3"/>
  <c r="D43" i="3"/>
  <c r="E43" i="3"/>
  <c r="F43" i="3"/>
  <c r="G43" i="3"/>
  <c r="C44" i="3"/>
  <c r="D44" i="3"/>
  <c r="E44" i="3"/>
  <c r="F44" i="3"/>
  <c r="G44" i="3"/>
  <c r="C45" i="3"/>
  <c r="D45" i="3"/>
  <c r="E45" i="3"/>
  <c r="F45" i="3"/>
  <c r="G45" i="3"/>
  <c r="C46" i="3"/>
  <c r="D46" i="3"/>
  <c r="E46" i="3"/>
  <c r="F46" i="3"/>
  <c r="G46" i="3"/>
  <c r="C47" i="3"/>
  <c r="D47" i="3"/>
  <c r="E47" i="3"/>
  <c r="F47" i="3"/>
  <c r="G47" i="3"/>
  <c r="C48" i="3"/>
  <c r="D48" i="3"/>
  <c r="E48" i="3"/>
  <c r="F48" i="3"/>
  <c r="G48" i="3"/>
  <c r="C37" i="3"/>
  <c r="D37" i="3"/>
  <c r="E37" i="3"/>
  <c r="F37" i="3"/>
  <c r="G37" i="3"/>
  <c r="C35" i="3"/>
  <c r="D35" i="3"/>
  <c r="E35" i="3"/>
  <c r="F35" i="3"/>
  <c r="G35" i="3"/>
  <c r="C23" i="3"/>
  <c r="D23" i="3"/>
  <c r="E23" i="3"/>
  <c r="F23" i="3"/>
  <c r="G23" i="3"/>
  <c r="C24" i="3"/>
  <c r="D24" i="3"/>
  <c r="E24" i="3"/>
  <c r="F24" i="3"/>
  <c r="G24" i="3"/>
  <c r="C25" i="3"/>
  <c r="D25" i="3"/>
  <c r="E25" i="3"/>
  <c r="F25" i="3"/>
  <c r="G25" i="3"/>
  <c r="C26" i="3"/>
  <c r="D26" i="3"/>
  <c r="E26" i="3"/>
  <c r="F26" i="3"/>
  <c r="G26" i="3"/>
  <c r="C27" i="3"/>
  <c r="D27" i="3"/>
  <c r="E27" i="3"/>
  <c r="F27" i="3"/>
  <c r="G27" i="3"/>
  <c r="C28" i="3"/>
  <c r="D28" i="3"/>
  <c r="E28" i="3"/>
  <c r="F28" i="3"/>
  <c r="G28" i="3"/>
  <c r="C29" i="3"/>
  <c r="D29" i="3"/>
  <c r="E29" i="3"/>
  <c r="F29" i="3"/>
  <c r="G29" i="3"/>
  <c r="C30" i="3"/>
  <c r="D30" i="3"/>
  <c r="E30" i="3"/>
  <c r="F30" i="3"/>
  <c r="G30" i="3"/>
  <c r="C31" i="3"/>
  <c r="D31" i="3"/>
  <c r="E31" i="3"/>
  <c r="F31" i="3"/>
  <c r="G31" i="3"/>
  <c r="C32" i="3"/>
  <c r="D32" i="3"/>
  <c r="E32" i="3"/>
  <c r="F32" i="3"/>
  <c r="G32" i="3"/>
  <c r="C33" i="3"/>
  <c r="D33" i="3"/>
  <c r="E33" i="3"/>
  <c r="F33" i="3"/>
  <c r="G33" i="3"/>
  <c r="C34" i="3"/>
  <c r="D34" i="3"/>
  <c r="E34" i="3"/>
  <c r="F34" i="3"/>
  <c r="G34" i="3"/>
  <c r="C22" i="3"/>
  <c r="D22" i="3"/>
  <c r="E22" i="3"/>
  <c r="F22" i="3"/>
  <c r="G22" i="3"/>
  <c r="B35" i="1"/>
  <c r="C35" i="1"/>
  <c r="D35" i="1"/>
  <c r="B36" i="1"/>
  <c r="C36" i="1"/>
  <c r="D36" i="1"/>
  <c r="B37" i="1"/>
  <c r="C37" i="1"/>
  <c r="D37" i="1"/>
  <c r="B38" i="1"/>
  <c r="C38" i="1"/>
  <c r="D38" i="1"/>
  <c r="B39" i="1"/>
  <c r="C39" i="1"/>
  <c r="D39" i="1"/>
  <c r="B40" i="1"/>
  <c r="C40" i="1"/>
  <c r="D40" i="1"/>
  <c r="B41" i="1"/>
  <c r="C41" i="1"/>
  <c r="D41" i="1"/>
  <c r="B42" i="1"/>
  <c r="C42" i="1"/>
  <c r="D42" i="1"/>
  <c r="B43" i="1"/>
  <c r="C43" i="1"/>
  <c r="D43" i="1"/>
  <c r="B44" i="1"/>
  <c r="C44" i="1"/>
  <c r="D44" i="1"/>
  <c r="C34" i="1"/>
  <c r="D34" i="1"/>
  <c r="B23" i="1"/>
  <c r="C23" i="1"/>
  <c r="D23" i="1"/>
  <c r="B24" i="1"/>
  <c r="C24" i="1"/>
  <c r="D24" i="1"/>
  <c r="B25" i="1"/>
  <c r="C25" i="1"/>
  <c r="D25" i="1"/>
  <c r="B26" i="1"/>
  <c r="C26" i="1"/>
  <c r="D26" i="1"/>
  <c r="B27" i="1"/>
  <c r="C27" i="1"/>
  <c r="D27" i="1"/>
  <c r="B28" i="1"/>
  <c r="C28" i="1"/>
  <c r="D28" i="1"/>
  <c r="B29" i="1"/>
  <c r="C29" i="1"/>
  <c r="D29" i="1"/>
  <c r="B30" i="1"/>
  <c r="C30" i="1"/>
  <c r="D30" i="1"/>
  <c r="B31" i="1"/>
  <c r="C31" i="1"/>
  <c r="D31" i="1"/>
  <c r="B32" i="1"/>
  <c r="C32" i="1"/>
  <c r="D32" i="1"/>
  <c r="C22" i="1"/>
  <c r="D22" i="1"/>
  <c r="E35" i="1"/>
  <c r="E36" i="1"/>
  <c r="E37" i="1"/>
  <c r="E38" i="1"/>
  <c r="E39" i="1"/>
  <c r="E40" i="1"/>
  <c r="E41" i="1"/>
  <c r="E42" i="1"/>
  <c r="E43" i="1"/>
  <c r="E44" i="1"/>
  <c r="E34" i="1"/>
  <c r="E23" i="1"/>
  <c r="E24" i="1"/>
  <c r="E25" i="1"/>
  <c r="E26" i="1"/>
  <c r="E27" i="1"/>
  <c r="E28" i="1"/>
  <c r="E29" i="1"/>
  <c r="E30" i="1"/>
  <c r="E31" i="1"/>
  <c r="E32" i="1"/>
  <c r="E22" i="1"/>
  <c r="I3" i="1"/>
  <c r="I4" i="1"/>
  <c r="I5" i="1"/>
  <c r="I6" i="1"/>
  <c r="I7" i="1"/>
  <c r="I8" i="1"/>
  <c r="I9" i="1"/>
  <c r="I10" i="1"/>
  <c r="I11" i="1"/>
  <c r="I12" i="1"/>
  <c r="I2" i="1"/>
  <c r="E3" i="1"/>
  <c r="E4" i="1"/>
  <c r="E5" i="1"/>
  <c r="E6" i="1"/>
  <c r="E7" i="1"/>
  <c r="E8" i="1"/>
  <c r="E9" i="1"/>
  <c r="E10" i="1"/>
  <c r="E11" i="1"/>
  <c r="E12" i="1"/>
  <c r="E2" i="1"/>
</calcChain>
</file>

<file path=xl/sharedStrings.xml><?xml version="1.0" encoding="utf-8"?>
<sst xmlns="http://schemas.openxmlformats.org/spreadsheetml/2006/main" count="1177" uniqueCount="152">
  <si>
    <t>Undetermined</t>
  </si>
  <si>
    <t>Cт_IEC</t>
  </si>
  <si>
    <t>Cт_MR766bp</t>
  </si>
  <si>
    <t>Cт_2h</t>
  </si>
  <si>
    <t>Cт_24h</t>
  </si>
  <si>
    <t>Cт_48h</t>
  </si>
  <si>
    <t>Cт_72h</t>
  </si>
  <si>
    <t>Cт_96h</t>
  </si>
  <si>
    <t>Cт_120h</t>
  </si>
  <si>
    <t>Cт_144h</t>
  </si>
  <si>
    <t>SH-SY5Y/IEC</t>
  </si>
  <si>
    <t>Huh-7/IEC</t>
  </si>
  <si>
    <t>C+/IEC (10ˆ-1)</t>
  </si>
  <si>
    <t>MIX-rtPCR</t>
  </si>
  <si>
    <t>H2O DEPC</t>
  </si>
  <si>
    <t>BeWo/IEC</t>
  </si>
  <si>
    <t>BeWo+Forskolin/IEC</t>
  </si>
  <si>
    <t>HTR-8/IEC</t>
  </si>
  <si>
    <t>BeWo/MR766bp</t>
  </si>
  <si>
    <t>BeWo+Forskolin/MR766bp</t>
  </si>
  <si>
    <t>HTR-8/MR766bp</t>
  </si>
  <si>
    <t>HuH-7/MR766bp</t>
  </si>
  <si>
    <t>Media_Cт_IEC</t>
  </si>
  <si>
    <t>Media_Cт_MR766bp</t>
  </si>
  <si>
    <t>y = -0,2972x + 11,333</t>
  </si>
  <si>
    <t>y = -0,3058x + 9,5588</t>
  </si>
  <si>
    <t>2h</t>
  </si>
  <si>
    <t>Cт</t>
  </si>
  <si>
    <t>24h</t>
  </si>
  <si>
    <t>48h</t>
  </si>
  <si>
    <t>72h</t>
  </si>
  <si>
    <t>96h</t>
  </si>
  <si>
    <t>120h</t>
  </si>
  <si>
    <t>144h</t>
  </si>
  <si>
    <t>PFU/50microL</t>
  </si>
  <si>
    <t>PFU/mL</t>
  </si>
  <si>
    <t>Time-point</t>
  </si>
  <si>
    <t>Extracellular</t>
  </si>
  <si>
    <t>Intracellular</t>
  </si>
  <si>
    <t>Log10 PFU/mL</t>
  </si>
  <si>
    <t xml:space="preserve"> </t>
  </si>
  <si>
    <t>NDA</t>
  </si>
  <si>
    <t>IEC</t>
  </si>
  <si>
    <t>BeWo</t>
  </si>
  <si>
    <t>BeWo fork</t>
  </si>
  <si>
    <t>HTR-8</t>
  </si>
  <si>
    <t>HuH-7</t>
  </si>
  <si>
    <t>MR766bp</t>
  </si>
  <si>
    <t>Total</t>
  </si>
  <si>
    <t>y = (-0,2972*x) + 11,333</t>
  </si>
  <si>
    <t>24h(ex)</t>
  </si>
  <si>
    <t>24h(in)</t>
  </si>
  <si>
    <t>48h(ex)</t>
  </si>
  <si>
    <t>48h(in)</t>
  </si>
  <si>
    <t>72h(ex)</t>
  </si>
  <si>
    <t>72h(in)</t>
  </si>
  <si>
    <t>HuH-7/IEC</t>
  </si>
  <si>
    <t>y = (-0,3058*x) + 9,5588</t>
  </si>
  <si>
    <t>y=(-0,3058*x) + 9,5588</t>
  </si>
  <si>
    <t>Média Ct</t>
  </si>
  <si>
    <t>Media PFU/mL</t>
  </si>
  <si>
    <t>Extra</t>
  </si>
  <si>
    <t>Intra</t>
  </si>
  <si>
    <t>24h (ex)</t>
  </si>
  <si>
    <t>48h (ex)</t>
  </si>
  <si>
    <t>72h (ex)</t>
  </si>
  <si>
    <t>24h (in)</t>
  </si>
  <si>
    <t>48h (in)</t>
  </si>
  <si>
    <t>72h (in)</t>
  </si>
  <si>
    <t>B+F/IEC</t>
  </si>
  <si>
    <r>
      <t>Log</t>
    </r>
    <r>
      <rPr>
        <b/>
        <vertAlign val="subscript"/>
        <sz val="12"/>
        <color theme="1"/>
        <rFont val="Helvetica"/>
        <family val="2"/>
      </rPr>
      <t>10</t>
    </r>
    <r>
      <rPr>
        <b/>
        <sz val="12"/>
        <color theme="1"/>
        <rFont val="Helvetica"/>
        <family val="2"/>
      </rPr>
      <t xml:space="preserve"> PFU</t>
    </r>
  </si>
  <si>
    <r>
      <t>anti-log</t>
    </r>
    <r>
      <rPr>
        <b/>
        <vertAlign val="subscript"/>
        <sz val="12"/>
        <color theme="1"/>
        <rFont val="Helvetica"/>
        <family val="2"/>
      </rPr>
      <t>10</t>
    </r>
    <r>
      <rPr>
        <b/>
        <sz val="12"/>
        <color theme="1"/>
        <rFont val="Helvetica"/>
        <family val="2"/>
      </rPr>
      <t xml:space="preserve"> PFU</t>
    </r>
  </si>
  <si>
    <r>
      <t>10</t>
    </r>
    <r>
      <rPr>
        <vertAlign val="superscript"/>
        <sz val="12"/>
        <rFont val="Helvetica"/>
        <family val="2"/>
      </rPr>
      <t>-1</t>
    </r>
  </si>
  <si>
    <r>
      <t>10</t>
    </r>
    <r>
      <rPr>
        <vertAlign val="superscript"/>
        <sz val="12"/>
        <rFont val="Helvetica"/>
        <family val="2"/>
      </rPr>
      <t>-2</t>
    </r>
    <r>
      <rPr>
        <sz val="12"/>
        <color theme="1"/>
        <rFont val="Calibri"/>
        <family val="2"/>
        <scheme val="minor"/>
      </rPr>
      <t/>
    </r>
  </si>
  <si>
    <r>
      <t>10</t>
    </r>
    <r>
      <rPr>
        <vertAlign val="superscript"/>
        <sz val="12"/>
        <rFont val="Helvetica"/>
        <family val="2"/>
      </rPr>
      <t>-3</t>
    </r>
    <r>
      <rPr>
        <sz val="12"/>
        <color theme="1"/>
        <rFont val="Calibri"/>
        <family val="2"/>
        <scheme val="minor"/>
      </rPr>
      <t/>
    </r>
  </si>
  <si>
    <r>
      <t>10</t>
    </r>
    <r>
      <rPr>
        <vertAlign val="superscript"/>
        <sz val="12"/>
        <rFont val="Helvetica"/>
        <family val="2"/>
      </rPr>
      <t>-4</t>
    </r>
    <r>
      <rPr>
        <sz val="12"/>
        <color theme="1"/>
        <rFont val="Calibri"/>
        <family val="2"/>
        <scheme val="minor"/>
      </rPr>
      <t/>
    </r>
  </si>
  <si>
    <r>
      <t>10</t>
    </r>
    <r>
      <rPr>
        <vertAlign val="superscript"/>
        <sz val="12"/>
        <rFont val="Helvetica"/>
        <family val="2"/>
      </rPr>
      <t>-5</t>
    </r>
    <r>
      <rPr>
        <sz val="12"/>
        <color theme="1"/>
        <rFont val="Calibri"/>
        <family val="2"/>
        <scheme val="minor"/>
      </rPr>
      <t/>
    </r>
  </si>
  <si>
    <r>
      <t>10</t>
    </r>
    <r>
      <rPr>
        <vertAlign val="superscript"/>
        <sz val="12"/>
        <rFont val="Helvetica"/>
        <family val="2"/>
      </rPr>
      <t>-6</t>
    </r>
    <r>
      <rPr>
        <sz val="12"/>
        <color theme="1"/>
        <rFont val="Calibri"/>
        <family val="2"/>
        <scheme val="minor"/>
      </rPr>
      <t/>
    </r>
  </si>
  <si>
    <r>
      <t>10</t>
    </r>
    <r>
      <rPr>
        <vertAlign val="superscript"/>
        <sz val="12"/>
        <rFont val="Helvetica"/>
        <family val="2"/>
      </rPr>
      <t>-7</t>
    </r>
    <r>
      <rPr>
        <sz val="12"/>
        <color theme="1"/>
        <rFont val="Calibri"/>
        <family val="2"/>
        <scheme val="minor"/>
      </rPr>
      <t/>
    </r>
  </si>
  <si>
    <r>
      <t>10</t>
    </r>
    <r>
      <rPr>
        <vertAlign val="superscript"/>
        <sz val="12"/>
        <rFont val="Helvetica"/>
        <family val="2"/>
      </rPr>
      <t>-8</t>
    </r>
    <r>
      <rPr>
        <sz val="12"/>
        <color theme="1"/>
        <rFont val="Calibri"/>
        <family val="2"/>
        <scheme val="minor"/>
      </rPr>
      <t/>
    </r>
  </si>
  <si>
    <r>
      <t>10</t>
    </r>
    <r>
      <rPr>
        <vertAlign val="superscript"/>
        <sz val="12"/>
        <rFont val="Helvetica"/>
        <family val="2"/>
      </rPr>
      <t>-9</t>
    </r>
    <r>
      <rPr>
        <sz val="12"/>
        <color theme="1"/>
        <rFont val="Calibri"/>
        <family val="2"/>
        <scheme val="minor"/>
      </rPr>
      <t/>
    </r>
  </si>
  <si>
    <r>
      <t>10</t>
    </r>
    <r>
      <rPr>
        <vertAlign val="superscript"/>
        <sz val="12"/>
        <rFont val="Helvetica"/>
        <family val="2"/>
      </rPr>
      <t>-10</t>
    </r>
    <r>
      <rPr>
        <sz val="12"/>
        <color theme="1"/>
        <rFont val="Calibri"/>
        <family val="2"/>
        <scheme val="minor"/>
      </rPr>
      <t/>
    </r>
  </si>
  <si>
    <r>
      <t>10</t>
    </r>
    <r>
      <rPr>
        <vertAlign val="superscript"/>
        <sz val="12"/>
        <rFont val="Helvetica"/>
        <family val="2"/>
      </rPr>
      <t>-11</t>
    </r>
    <r>
      <rPr>
        <sz val="12"/>
        <color theme="1"/>
        <rFont val="Calibri"/>
        <family val="2"/>
        <scheme val="minor"/>
      </rPr>
      <t/>
    </r>
  </si>
  <si>
    <r>
      <t>PFU Log</t>
    </r>
    <r>
      <rPr>
        <b/>
        <vertAlign val="subscript"/>
        <sz val="12"/>
        <color theme="1"/>
        <rFont val="Helvetica"/>
        <family val="2"/>
      </rPr>
      <t>10</t>
    </r>
  </si>
  <si>
    <r>
      <t>PFU anti-Log</t>
    </r>
    <r>
      <rPr>
        <b/>
        <vertAlign val="subscript"/>
        <sz val="12"/>
        <color theme="1"/>
        <rFont val="Helvetica"/>
        <family val="2"/>
      </rPr>
      <t>10</t>
    </r>
  </si>
  <si>
    <t>Serial dilution</t>
  </si>
  <si>
    <t>Standard curve calculation</t>
  </si>
  <si>
    <t>Serial dilution IEC</t>
  </si>
  <si>
    <t>Serial dilution MR766bp</t>
  </si>
  <si>
    <t>First column</t>
  </si>
  <si>
    <t>Second column</t>
  </si>
  <si>
    <t>Third column</t>
  </si>
  <si>
    <t>Fourth column</t>
  </si>
  <si>
    <t>Fifth column</t>
  </si>
  <si>
    <t>Sixth column</t>
  </si>
  <si>
    <t>Title value</t>
  </si>
  <si>
    <t>Extracted PFU</t>
  </si>
  <si>
    <t>Amplified PFU</t>
  </si>
  <si>
    <r>
      <t>Tritation Log</t>
    </r>
    <r>
      <rPr>
        <b/>
        <vertAlign val="subscript"/>
        <sz val="12"/>
        <color theme="1"/>
        <rFont val="Helvetica"/>
        <family val="2"/>
      </rPr>
      <t>10</t>
    </r>
  </si>
  <si>
    <t>Average_Cт_IEC</t>
  </si>
  <si>
    <t>Cells</t>
  </si>
  <si>
    <t>Supernatant</t>
  </si>
  <si>
    <t>Mock</t>
  </si>
  <si>
    <r>
      <t xml:space="preserve">PFU/250 </t>
    </r>
    <r>
      <rPr>
        <b/>
        <sz val="12"/>
        <color theme="1"/>
        <rFont val="Symbol"/>
        <charset val="2"/>
      </rPr>
      <t>m</t>
    </r>
    <r>
      <rPr>
        <b/>
        <sz val="12"/>
        <color theme="1"/>
        <rFont val="Helvetica"/>
        <family val="2"/>
      </rPr>
      <t>L</t>
    </r>
  </si>
  <si>
    <t>Graph</t>
  </si>
  <si>
    <t>Graph PFU/mL</t>
  </si>
  <si>
    <t>Equation of a line</t>
  </si>
  <si>
    <t>BeWo_fork</t>
  </si>
  <si>
    <t>HTR8</t>
  </si>
  <si>
    <t>MR766lp</t>
  </si>
  <si>
    <t>Relation</t>
  </si>
  <si>
    <t>BeWo_MR766lp</t>
  </si>
  <si>
    <t>BeWofork_MR766lp</t>
  </si>
  <si>
    <t>HTR-8_MR766lp</t>
  </si>
  <si>
    <t>HuH-7_MR766lp</t>
  </si>
  <si>
    <t>BeWo_IEC</t>
  </si>
  <si>
    <t>BeWofork_IEC</t>
  </si>
  <si>
    <t>HTR-8_IEC</t>
  </si>
  <si>
    <t>HuH-7_IEC</t>
  </si>
  <si>
    <t>First</t>
  </si>
  <si>
    <t>Second</t>
  </si>
  <si>
    <t>Third</t>
  </si>
  <si>
    <t>Mean</t>
  </si>
  <si>
    <t>Standard deviation</t>
  </si>
  <si>
    <t>Coefficient of variation</t>
  </si>
  <si>
    <t>Mean PFU/mL</t>
  </si>
  <si>
    <t>PFU/mL 1st</t>
  </si>
  <si>
    <t>PFU/mL 3rd</t>
  </si>
  <si>
    <t>PFU/mL 2nd</t>
  </si>
  <si>
    <t>HTR-8/MR766lp</t>
  </si>
  <si>
    <t>BeWo/MR766lp</t>
  </si>
  <si>
    <t>B+F/MR766lp</t>
  </si>
  <si>
    <t>HuH-7/MR766lp</t>
  </si>
  <si>
    <t>Average</t>
  </si>
  <si>
    <t>Tritation IEC</t>
  </si>
  <si>
    <t>Tritation MR766bp</t>
  </si>
  <si>
    <t>Strain/Replicate (PFU/mL)</t>
  </si>
  <si>
    <t>1.57*1E8</t>
  </si>
  <si>
    <t>2.05*1E8</t>
  </si>
  <si>
    <t>1.425*1E8</t>
  </si>
  <si>
    <t>1.30*1E6</t>
  </si>
  <si>
    <t>1.40*1E6</t>
  </si>
  <si>
    <t>1.675*1E6</t>
  </si>
  <si>
    <t>1.4583*1E6 PFU/mL</t>
  </si>
  <si>
    <t>1.68167*1E8  PFU/mL</t>
  </si>
  <si>
    <t>Datas</t>
  </si>
  <si>
    <t>Titer value obtained from serial dilution in PFU/mL</t>
  </si>
  <si>
    <t>Correction of the title value in relation to the obtained PFU. Multiply by value by the amount in mL of sample used in RNA extraction</t>
  </si>
  <si>
    <t>Correction of title value in relation to Extracted PFU. Multiply by value by the amount in mL of sample used in RT-PCR and dilution in mL of extracted RNA</t>
  </si>
  <si>
    <t>Amplified PFU Log10</t>
  </si>
  <si>
    <t>Average of Cт obtained</t>
  </si>
  <si>
    <t>Ratio of the Cт (abscissa) obtained and the Log10 of the titration (ordinate) to obtain the standard curve and the equation of the straight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</si>
</sst>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E+00"/>
    <numFmt numFmtId="165" formatCode="0.000"/>
  </numFmts>
  <fonts count="2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Helvetica"/>
      <family val="2"/>
    </font>
    <font>
      <b/>
      <sz val="12"/>
      <color theme="1"/>
      <name val="Helvetica"/>
      <family val="2"/>
    </font>
    <font>
      <b/>
      <sz val="12"/>
      <color rgb="FF000000"/>
      <name val="Helvetica"/>
      <family val="2"/>
    </font>
    <font>
      <b/>
      <sz val="13"/>
      <color theme="1"/>
      <name val="Helvetica"/>
      <family val="2"/>
    </font>
    <font>
      <b/>
      <sz val="15"/>
      <color theme="1"/>
      <name val="Helvetica"/>
      <family val="2"/>
    </font>
    <font>
      <sz val="13"/>
      <color theme="1"/>
      <name val="Helvetica"/>
      <family val="2"/>
    </font>
    <font>
      <b/>
      <sz val="12"/>
      <color theme="1"/>
      <name val="Calibri"/>
      <family val="2"/>
      <scheme val="minor"/>
    </font>
    <font>
      <sz val="12"/>
      <name val="Helvetica"/>
      <family val="2"/>
    </font>
    <font>
      <b/>
      <sz val="12"/>
      <name val="Helvetica"/>
      <family val="2"/>
    </font>
    <font>
      <sz val="12"/>
      <color theme="1"/>
      <name val="Symbol"/>
      <charset val="2"/>
    </font>
    <font>
      <b/>
      <vertAlign val="subscript"/>
      <sz val="12"/>
      <color theme="1"/>
      <name val="Helvetica"/>
      <family val="2"/>
    </font>
    <font>
      <b/>
      <sz val="12"/>
      <color theme="1"/>
      <name val="Symbol"/>
      <charset val="2"/>
    </font>
    <font>
      <vertAlign val="superscript"/>
      <sz val="12"/>
      <name val="Helvetica"/>
      <family val="2"/>
    </font>
    <font>
      <sz val="12"/>
      <name val="Arial"/>
      <family val="2"/>
    </font>
    <font>
      <sz val="12"/>
      <color rgb="FF000000"/>
      <name val="Helvetica"/>
      <family val="2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3"/>
      <color rgb="FF000000"/>
      <name val="Helvetica"/>
      <family val="2"/>
    </font>
    <font>
      <b/>
      <sz val="13"/>
      <name val="Helvetica"/>
      <family val="2"/>
    </font>
    <font>
      <sz val="13"/>
      <color theme="1"/>
      <name val="Calibri"/>
      <family val="2"/>
      <scheme val="minor"/>
    </font>
    <font>
      <sz val="13"/>
      <name val="Helvetica"/>
      <family val="2"/>
    </font>
    <font>
      <sz val="1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70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5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2" fontId="4" fillId="0" borderId="0" xfId="0" applyNumberFormat="1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11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2" fontId="17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4" fillId="0" borderId="0" xfId="0" applyNumberFormat="1" applyFont="1"/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11" fontId="4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2" fontId="11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0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0" fillId="2" borderId="0" xfId="0" applyFill="1" applyAlignment="1">
      <alignment horizontal="center"/>
    </xf>
    <xf numFmtId="0" fontId="21" fillId="0" borderId="0" xfId="0" applyFont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/>
    </xf>
    <xf numFmtId="164" fontId="9" fillId="0" borderId="0" xfId="0" applyNumberFormat="1" applyFont="1" applyAlignment="1">
      <alignment horizontal="center" vertical="center"/>
    </xf>
    <xf numFmtId="164" fontId="24" fillId="2" borderId="0" xfId="0" applyNumberFormat="1" applyFont="1" applyFill="1" applyAlignment="1">
      <alignment horizontal="center" vertical="center"/>
    </xf>
    <xf numFmtId="164" fontId="9" fillId="2" borderId="0" xfId="0" applyNumberFormat="1" applyFont="1" applyFill="1" applyAlignment="1">
      <alignment horizontal="center" vertical="center"/>
    </xf>
    <xf numFmtId="0" fontId="23" fillId="0" borderId="0" xfId="0" applyFont="1" applyAlignment="1">
      <alignment horizontal="center"/>
    </xf>
    <xf numFmtId="0" fontId="25" fillId="2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164" fontId="9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 vertical="center"/>
    </xf>
    <xf numFmtId="2" fontId="19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70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Normal" xfId="0" builtinId="0"/>
  </cellStyles>
  <dxfs count="0"/>
  <tableStyles count="0" defaultTableStyle="TableStyleMedium9" defaultPivotStyle="PivotStyleMedium4"/>
  <colors>
    <mruColors>
      <color rgb="FF005493"/>
      <color rgb="FFEDE9A6"/>
      <color rgb="FFFF2F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400" baseline="0"/>
              <a:t>Standard curve: ZIKV-IEC</a:t>
            </a:r>
            <a:endParaRPr lang="pt-BR" sz="14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  <a:effectLst/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0.10376290842703299"/>
                  <c:y val="-0.4128993490301159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lang="en-US"/>
                  </a:pPr>
                  <a:endParaRPr lang="en-BR"/>
                </a:p>
              </c:txPr>
            </c:trendlineLbl>
          </c:trendline>
          <c:xVal>
            <c:numRef>
              <c:f>'Add file 7_Standard curve'!$F$22:$F$26</c:f>
              <c:numCache>
                <c:formatCode>0.00</c:formatCode>
                <c:ptCount val="5"/>
                <c:pt idx="0">
                  <c:v>15.214320183333333</c:v>
                </c:pt>
                <c:pt idx="1">
                  <c:v>21.045492169999999</c:v>
                </c:pt>
                <c:pt idx="2">
                  <c:v>24.076037726666669</c:v>
                </c:pt>
                <c:pt idx="3">
                  <c:v>26.318354289999998</c:v>
                </c:pt>
                <c:pt idx="4">
                  <c:v>27.790262223333333</c:v>
                </c:pt>
              </c:numCache>
            </c:numRef>
          </c:xVal>
          <c:yVal>
            <c:numRef>
              <c:f>'Add file 7_Standard curve'!$E$22:$E$26</c:f>
              <c:numCache>
                <c:formatCode>0.00</c:formatCode>
                <c:ptCount val="5"/>
                <c:pt idx="0">
                  <c:v>4.5593080109070128</c:v>
                </c:pt>
                <c:pt idx="1">
                  <c:v>3.5593080109070123</c:v>
                </c:pt>
                <c:pt idx="2">
                  <c:v>2.5593080109070123</c:v>
                </c:pt>
                <c:pt idx="3">
                  <c:v>1.5593080109070125</c:v>
                </c:pt>
                <c:pt idx="4">
                  <c:v>0.55930801090701243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06A-594F-BCE6-6875A5DDC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384704"/>
        <c:axId val="73386624"/>
      </c:scatterChart>
      <c:valAx>
        <c:axId val="73384704"/>
        <c:scaling>
          <c:orientation val="minMax"/>
          <c:min val="1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Média</a:t>
                </a:r>
                <a:r>
                  <a:rPr lang="pt-BR" baseline="0"/>
                  <a:t> dos C</a:t>
                </a:r>
                <a:r>
                  <a:rPr lang="pt-BR" baseline="-25000"/>
                  <a:t>T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73386624"/>
        <c:crosses val="autoZero"/>
        <c:crossBetween val="midCat"/>
      </c:valAx>
      <c:valAx>
        <c:axId val="733866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/>
                  <a:t>Tritation Log10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7338470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lang="en-US" sz="1400"/>
            </a:pPr>
            <a:r>
              <a:rPr lang="en-US" sz="1400"/>
              <a:t>Intracellular</a:t>
            </a:r>
            <a:r>
              <a:rPr lang="en-US" sz="1400" baseline="0"/>
              <a:t> HTR-8/IEC</a:t>
            </a:r>
            <a:endParaRPr lang="en-US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circle"/>
            <c:size val="9"/>
          </c:marker>
          <c:val>
            <c:numRef>
              <c:f>'Add file 8_Knetcs_IEC'!$J$77:$J$83</c:f>
              <c:numCache>
                <c:formatCode>0.0E+00</c:formatCode>
                <c:ptCount val="7"/>
                <c:pt idx="0">
                  <c:v>212390.20866824716</c:v>
                </c:pt>
                <c:pt idx="1">
                  <c:v>482446.89430178283</c:v>
                </c:pt>
                <c:pt idx="2">
                  <c:v>545929.22715339274</c:v>
                </c:pt>
                <c:pt idx="3">
                  <c:v>558378.66849938419</c:v>
                </c:pt>
                <c:pt idx="4">
                  <c:v>617634.57987743244</c:v>
                </c:pt>
                <c:pt idx="5">
                  <c:v>46589.505151938225</c:v>
                </c:pt>
                <c:pt idx="6">
                  <c:v>237310.54102699959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Cinética_IEC!#REF!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EC0F-C842-914B-21D290BE0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2201216"/>
        <c:axId val="82207488"/>
      </c:lineChart>
      <c:catAx>
        <c:axId val="8220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Tempo</a:t>
                </a:r>
                <a:r>
                  <a:rPr lang="en-US" baseline="0"/>
                  <a:t> após infecção</a:t>
                </a:r>
                <a:endParaRPr lang="en-US"/>
              </a:p>
            </c:rich>
          </c:tx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2207488"/>
        <c:crosses val="autoZero"/>
        <c:auto val="1"/>
        <c:lblAlgn val="ctr"/>
        <c:lblOffset val="100"/>
        <c:noMultiLvlLbl val="0"/>
      </c:catAx>
      <c:valAx>
        <c:axId val="82207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PFU/mL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22012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pt-BR" sz="1400" b="1" i="0" baseline="0">
                <a:effectLst/>
              </a:rPr>
              <a:t>Extracellular BeWo + Forskolin/IEC</a:t>
            </a:r>
            <a:endParaRPr lang="pt-BR" sz="1400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circle"/>
            <c:size val="9"/>
          </c:marker>
          <c:cat>
            <c:strRef>
              <c:f>'Add file 8_Knetcs_IEC'!$H$92:$H$98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8_Knetcs_IEC'!$I$92:$I$98</c:f>
              <c:numCache>
                <c:formatCode>0.0E+00</c:formatCode>
                <c:ptCount val="7"/>
                <c:pt idx="0">
                  <c:v>252804.5186255177</c:v>
                </c:pt>
                <c:pt idx="1">
                  <c:v>257997.50010722049</c:v>
                </c:pt>
                <c:pt idx="2">
                  <c:v>493985.10211516358</c:v>
                </c:pt>
                <c:pt idx="3">
                  <c:v>314107.38178616069</c:v>
                </c:pt>
                <c:pt idx="4">
                  <c:v>397522.42300391488</c:v>
                </c:pt>
                <c:pt idx="5">
                  <c:v>154723.72809283272</c:v>
                </c:pt>
                <c:pt idx="6">
                  <c:v>182625.43296899155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13-4D4C-9DD7-A2ADBCDDF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2236544"/>
        <c:axId val="82238464"/>
      </c:lineChart>
      <c:catAx>
        <c:axId val="8223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Tempo após infecção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82238464"/>
        <c:crosses val="autoZero"/>
        <c:auto val="1"/>
        <c:lblAlgn val="ctr"/>
        <c:lblOffset val="100"/>
        <c:noMultiLvlLbl val="0"/>
      </c:catAx>
      <c:valAx>
        <c:axId val="82238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PFU/mL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crossAx val="822365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pt-BR" sz="1400" b="1" i="0" baseline="0">
                <a:effectLst/>
              </a:rPr>
              <a:t>Intracellular BeWo + Forskolin/IEC</a:t>
            </a:r>
            <a:endParaRPr lang="pt-BR" sz="1400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circle"/>
            <c:size val="9"/>
          </c:marker>
          <c:val>
            <c:numRef>
              <c:f>'Add file 8_Knetcs_IEC'!$J$92:$J$98</c:f>
              <c:numCache>
                <c:formatCode>0.0E+00</c:formatCode>
                <c:ptCount val="7"/>
                <c:pt idx="0">
                  <c:v>116590.9531593854</c:v>
                </c:pt>
                <c:pt idx="1">
                  <c:v>2903292.415494265</c:v>
                </c:pt>
                <c:pt idx="2">
                  <c:v>5779165.0119353328</c:v>
                </c:pt>
                <c:pt idx="3">
                  <c:v>1341933.9783199562</c:v>
                </c:pt>
                <c:pt idx="4">
                  <c:v>135779.4936919281</c:v>
                </c:pt>
                <c:pt idx="5">
                  <c:v>368080.45127420942</c:v>
                </c:pt>
                <c:pt idx="6">
                  <c:v>286452.87154252897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Cinética_IEC!#REF!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921-9749-B7F8-16B9B5C95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3373440"/>
        <c:axId val="83396096"/>
      </c:lineChart>
      <c:catAx>
        <c:axId val="8337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Tempo</a:t>
                </a:r>
                <a:r>
                  <a:rPr lang="en-US" baseline="0"/>
                  <a:t> após infecção</a:t>
                </a:r>
                <a:endParaRPr lang="en-US"/>
              </a:p>
            </c:rich>
          </c:tx>
          <c:overlay val="0"/>
        </c:title>
        <c:majorTickMark val="none"/>
        <c:minorTickMark val="none"/>
        <c:tickLblPos val="nextTo"/>
        <c:crossAx val="83396096"/>
        <c:crosses val="autoZero"/>
        <c:auto val="1"/>
        <c:lblAlgn val="ctr"/>
        <c:lblOffset val="100"/>
        <c:noMultiLvlLbl val="0"/>
      </c:catAx>
      <c:valAx>
        <c:axId val="83396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PFU/mL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crossAx val="833734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Huh-7/IEC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'Add file 8_Knetcs_IEC'!$H$47:$H$53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8_Knetcs_IEC'!$I$47:$I$53</c:f>
              <c:numCache>
                <c:formatCode>0.0E+00</c:formatCode>
                <c:ptCount val="7"/>
                <c:pt idx="0">
                  <c:v>95293.135512875859</c:v>
                </c:pt>
                <c:pt idx="1">
                  <c:v>196472.90213884131</c:v>
                </c:pt>
                <c:pt idx="2">
                  <c:v>1350912.0365946144</c:v>
                </c:pt>
                <c:pt idx="3">
                  <c:v>1176215.7007576646</c:v>
                </c:pt>
                <c:pt idx="4">
                  <c:v>2902171.6157097463</c:v>
                </c:pt>
                <c:pt idx="5">
                  <c:v>1640876.8874148384</c:v>
                </c:pt>
                <c:pt idx="6">
                  <c:v>2384097.5498118368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8B-5043-AD9F-EDD18AB55139}"/>
            </c:ext>
          </c:extLst>
        </c:ser>
        <c:ser>
          <c:idx val="1"/>
          <c:order val="1"/>
          <c:cat>
            <c:strRef>
              <c:f>'Add file 8_Knetcs_IEC'!$H$47:$H$53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8_Knetcs_IEC'!$J$47:$J$53</c:f>
              <c:numCache>
                <c:formatCode>0.0E+00</c:formatCode>
                <c:ptCount val="7"/>
                <c:pt idx="0">
                  <c:v>26832.595217592745</c:v>
                </c:pt>
                <c:pt idx="1">
                  <c:v>434273.53195809084</c:v>
                </c:pt>
                <c:pt idx="2">
                  <c:v>1707045.3207219718</c:v>
                </c:pt>
                <c:pt idx="3">
                  <c:v>1285466.5086779664</c:v>
                </c:pt>
                <c:pt idx="4">
                  <c:v>239541.43786404585</c:v>
                </c:pt>
                <c:pt idx="5">
                  <c:v>26590.196246429037</c:v>
                </c:pt>
                <c:pt idx="6">
                  <c:v>9617.2693323549283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8B-5043-AD9F-EDD18AB551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3425920"/>
        <c:axId val="84488960"/>
      </c:lineChart>
      <c:catAx>
        <c:axId val="8342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Hours</a:t>
                </a:r>
                <a:r>
                  <a:rPr lang="en-US" baseline="0"/>
                  <a:t> post infection</a:t>
                </a:r>
                <a:endParaRPr lang="en-US"/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84488960"/>
        <c:crosses val="autoZero"/>
        <c:auto val="1"/>
        <c:lblAlgn val="ctr"/>
        <c:lblOffset val="100"/>
        <c:noMultiLvlLbl val="0"/>
      </c:catAx>
      <c:valAx>
        <c:axId val="84488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PFU/mL</a:t>
                </a:r>
                <a:endParaRPr lang="en-US" sz="1000">
                  <a:effectLst/>
                </a:endParaRPr>
              </a:p>
            </c:rich>
          </c:tx>
          <c:overlay val="0"/>
        </c:title>
        <c:numFmt formatCode="0.0E+00" sourceLinked="1"/>
        <c:majorTickMark val="out"/>
        <c:minorTickMark val="none"/>
        <c:tickLblPos val="nextTo"/>
        <c:crossAx val="834259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BeWo/IEC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'Add file 8_Knetcs_IEC'!$H$62:$H$68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8_Knetcs_IEC'!$I$62:$I$68</c:f>
              <c:numCache>
                <c:formatCode>0.0E+00</c:formatCode>
                <c:ptCount val="7"/>
                <c:pt idx="0">
                  <c:v>1349.733537401677</c:v>
                </c:pt>
                <c:pt idx="1">
                  <c:v>9762.0016471000672</c:v>
                </c:pt>
                <c:pt idx="2">
                  <c:v>70616.868541160351</c:v>
                </c:pt>
                <c:pt idx="3">
                  <c:v>101977.50042297818</c:v>
                </c:pt>
                <c:pt idx="4">
                  <c:v>242415.97244549781</c:v>
                </c:pt>
                <c:pt idx="5">
                  <c:v>236086.34433039423</c:v>
                </c:pt>
                <c:pt idx="6">
                  <c:v>4043768.64388126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AE-D54F-B1BF-02A90917FEB0}"/>
            </c:ext>
          </c:extLst>
        </c:ser>
        <c:ser>
          <c:idx val="1"/>
          <c:order val="1"/>
          <c:cat>
            <c:strRef>
              <c:f>'Add file 8_Knetcs_IEC'!$H$62:$H$68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8_Knetcs_IEC'!$J$62:$J$68</c:f>
              <c:numCache>
                <c:formatCode>0.0E+00</c:formatCode>
                <c:ptCount val="7"/>
                <c:pt idx="0">
                  <c:v>173552.75706660788</c:v>
                </c:pt>
                <c:pt idx="1">
                  <c:v>270600.7938534331</c:v>
                </c:pt>
                <c:pt idx="2">
                  <c:v>1024944.4621915678</c:v>
                </c:pt>
                <c:pt idx="3">
                  <c:v>676472.72346201073</c:v>
                </c:pt>
                <c:pt idx="4">
                  <c:v>835779.17364142265</c:v>
                </c:pt>
                <c:pt idx="5">
                  <c:v>893318.71747028339</c:v>
                </c:pt>
                <c:pt idx="6">
                  <c:v>547302.76030475483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AE-D54F-B1BF-02A90917F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4506880"/>
        <c:axId val="84513152"/>
      </c:lineChart>
      <c:catAx>
        <c:axId val="8450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>
                    <a:effectLst/>
                  </a:rPr>
                  <a:t>Hours post infection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84513152"/>
        <c:crosses val="autoZero"/>
        <c:auto val="1"/>
        <c:lblAlgn val="ctr"/>
        <c:lblOffset val="100"/>
        <c:noMultiLvlLbl val="0"/>
      </c:catAx>
      <c:valAx>
        <c:axId val="84513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PFU/mL</a:t>
                </a:r>
                <a:endParaRPr lang="en-US" sz="1000">
                  <a:effectLst/>
                </a:endParaRPr>
              </a:p>
            </c:rich>
          </c:tx>
          <c:overlay val="0"/>
        </c:title>
        <c:numFmt formatCode="0.0E+00" sourceLinked="1"/>
        <c:majorTickMark val="out"/>
        <c:minorTickMark val="none"/>
        <c:tickLblPos val="nextTo"/>
        <c:crossAx val="84506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HTR-8/IEC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'Add file 8_Knetcs_IEC'!$H$77:$H$83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8_Knetcs_IEC'!$I$77:$I$83</c:f>
              <c:numCache>
                <c:formatCode>0.0E+00</c:formatCode>
                <c:ptCount val="7"/>
                <c:pt idx="0">
                  <c:v>1992.4898321946214</c:v>
                </c:pt>
                <c:pt idx="1">
                  <c:v>3812.7200083301204</c:v>
                </c:pt>
                <c:pt idx="2">
                  <c:v>11739.969256794782</c:v>
                </c:pt>
                <c:pt idx="3">
                  <c:v>14163.094019208955</c:v>
                </c:pt>
                <c:pt idx="4">
                  <c:v>16385.472223911107</c:v>
                </c:pt>
                <c:pt idx="5">
                  <c:v>608118.82945777557</c:v>
                </c:pt>
                <c:pt idx="6">
                  <c:v>85248.013591800642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C9-854A-901F-3ED8EBC7DC2D}"/>
            </c:ext>
          </c:extLst>
        </c:ser>
        <c:ser>
          <c:idx val="1"/>
          <c:order val="1"/>
          <c:cat>
            <c:strRef>
              <c:f>'Add file 8_Knetcs_IEC'!$H$77:$H$83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8_Knetcs_IEC'!$J$77:$J$83</c:f>
              <c:numCache>
                <c:formatCode>0.0E+00</c:formatCode>
                <c:ptCount val="7"/>
                <c:pt idx="0">
                  <c:v>212390.20866824716</c:v>
                </c:pt>
                <c:pt idx="1">
                  <c:v>482446.89430178283</c:v>
                </c:pt>
                <c:pt idx="2">
                  <c:v>545929.22715339274</c:v>
                </c:pt>
                <c:pt idx="3">
                  <c:v>558378.66849938419</c:v>
                </c:pt>
                <c:pt idx="4">
                  <c:v>617634.57987743244</c:v>
                </c:pt>
                <c:pt idx="5">
                  <c:v>46589.505151938225</c:v>
                </c:pt>
                <c:pt idx="6">
                  <c:v>237310.54102699959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FC9-854A-901F-3ED8EBC7DC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4547456"/>
        <c:axId val="84549632"/>
      </c:lineChart>
      <c:catAx>
        <c:axId val="8454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Hours post infection</a:t>
                </a:r>
                <a:endParaRPr lang="en-US" sz="1000">
                  <a:effectLst/>
                </a:endParaRP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84549632"/>
        <c:crosses val="autoZero"/>
        <c:auto val="1"/>
        <c:lblAlgn val="ctr"/>
        <c:lblOffset val="100"/>
        <c:noMultiLvlLbl val="0"/>
      </c:catAx>
      <c:valAx>
        <c:axId val="84549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PFU/mL</a:t>
                </a:r>
                <a:endParaRPr lang="en-US" sz="1000">
                  <a:effectLst/>
                </a:endParaRPr>
              </a:p>
            </c:rich>
          </c:tx>
          <c:overlay val="0"/>
        </c:title>
        <c:numFmt formatCode="0.0E+00" sourceLinked="1"/>
        <c:majorTickMark val="out"/>
        <c:minorTickMark val="none"/>
        <c:tickLblPos val="nextTo"/>
        <c:crossAx val="845474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BeWo +</a:t>
            </a:r>
            <a:r>
              <a:rPr lang="en-US" sz="1400" baseline="0"/>
              <a:t> Forskolin/IEC</a:t>
            </a:r>
            <a:endParaRPr lang="en-US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'Add file 8_Knetcs_IEC'!$H$92:$H$98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8_Knetcs_IEC'!$I$92:$I$98</c:f>
              <c:numCache>
                <c:formatCode>0.0E+00</c:formatCode>
                <c:ptCount val="7"/>
                <c:pt idx="0">
                  <c:v>252804.5186255177</c:v>
                </c:pt>
                <c:pt idx="1">
                  <c:v>257997.50010722049</c:v>
                </c:pt>
                <c:pt idx="2">
                  <c:v>493985.10211516358</c:v>
                </c:pt>
                <c:pt idx="3">
                  <c:v>314107.38178616069</c:v>
                </c:pt>
                <c:pt idx="4">
                  <c:v>397522.42300391488</c:v>
                </c:pt>
                <c:pt idx="5">
                  <c:v>154723.72809283272</c:v>
                </c:pt>
                <c:pt idx="6">
                  <c:v>182625.43296899155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78-3440-893E-84DB13F7C9D1}"/>
            </c:ext>
          </c:extLst>
        </c:ser>
        <c:ser>
          <c:idx val="1"/>
          <c:order val="1"/>
          <c:cat>
            <c:strRef>
              <c:f>'Add file 8_Knetcs_IEC'!$H$92:$H$98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8_Knetcs_IEC'!$J$92:$J$98</c:f>
              <c:numCache>
                <c:formatCode>0.0E+00</c:formatCode>
                <c:ptCount val="7"/>
                <c:pt idx="0">
                  <c:v>116590.9531593854</c:v>
                </c:pt>
                <c:pt idx="1">
                  <c:v>2903292.415494265</c:v>
                </c:pt>
                <c:pt idx="2">
                  <c:v>5779165.0119353328</c:v>
                </c:pt>
                <c:pt idx="3">
                  <c:v>1341933.9783199562</c:v>
                </c:pt>
                <c:pt idx="4">
                  <c:v>135779.4936919281</c:v>
                </c:pt>
                <c:pt idx="5">
                  <c:v>368080.45127420942</c:v>
                </c:pt>
                <c:pt idx="6">
                  <c:v>286452.87154252897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78-3440-893E-84DB13F7C9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4588032"/>
        <c:axId val="84589952"/>
      </c:lineChart>
      <c:catAx>
        <c:axId val="8458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Hours post infection</a:t>
                </a:r>
                <a:endParaRPr lang="en-US" sz="1000">
                  <a:effectLst/>
                </a:endParaRP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84589952"/>
        <c:crosses val="autoZero"/>
        <c:auto val="1"/>
        <c:lblAlgn val="ctr"/>
        <c:lblOffset val="100"/>
        <c:noMultiLvlLbl val="0"/>
      </c:catAx>
      <c:valAx>
        <c:axId val="84589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PFU/mL</a:t>
                </a:r>
                <a:endParaRPr lang="en-US" sz="1000">
                  <a:effectLst/>
                </a:endParaRPr>
              </a:p>
            </c:rich>
          </c:tx>
          <c:overlay val="0"/>
        </c:title>
        <c:numFmt formatCode="0.0E+00" sourceLinked="1"/>
        <c:majorTickMark val="out"/>
        <c:minorTickMark val="none"/>
        <c:tickLblPos val="nextTo"/>
        <c:crossAx val="845880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 paperSize="9" orientation="portrait" horizontalDpi="-4" verticalDpi="-4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lang="en-US" sz="1400"/>
            </a:pPr>
            <a:r>
              <a:rPr lang="en-US" sz="1400"/>
              <a:t>Extracellular HuH-7/MR766bp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36877296587926"/>
          <c:y val="0.22037037037036999"/>
          <c:w val="0.72701159230096202"/>
          <c:h val="0.56506197142023895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9"/>
          </c:marker>
          <c:cat>
            <c:strRef>
              <c:f>'Add file 8_Knetcs_MR766bp'!$H$21:$H$27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8_Knetcs_MR766bp'!$I$21:$I$27</c:f>
              <c:numCache>
                <c:formatCode>0.0E+00</c:formatCode>
                <c:ptCount val="7"/>
                <c:pt idx="0">
                  <c:v>33468047.924714498</c:v>
                </c:pt>
                <c:pt idx="1">
                  <c:v>24420196.860692389</c:v>
                </c:pt>
                <c:pt idx="2">
                  <c:v>177722386.58843264</c:v>
                </c:pt>
                <c:pt idx="3">
                  <c:v>145167889.13242558</c:v>
                </c:pt>
                <c:pt idx="4">
                  <c:v>220038349.48195857</c:v>
                </c:pt>
                <c:pt idx="5">
                  <c:v>100509229.37403874</c:v>
                </c:pt>
                <c:pt idx="6">
                  <c:v>133162214.93160209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90-A944-83B0-EFA0D23376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5721856"/>
        <c:axId val="85723776"/>
      </c:lineChart>
      <c:catAx>
        <c:axId val="8572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Tempo</a:t>
                </a:r>
                <a:r>
                  <a:rPr lang="en-US" baseline="0"/>
                  <a:t> após infecção</a:t>
                </a:r>
                <a:endParaRPr lang="en-US"/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5723776"/>
        <c:crosses val="autoZero"/>
        <c:auto val="1"/>
        <c:lblAlgn val="ctr"/>
        <c:lblOffset val="100"/>
        <c:noMultiLvlLbl val="0"/>
      </c:catAx>
      <c:valAx>
        <c:axId val="85723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PFU/mL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57218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en-US"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Intracellular HuH-7/MR766bp 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circle"/>
            <c:size val="9"/>
          </c:marker>
          <c:val>
            <c:numRef>
              <c:f>'Add file 8_Knetcs_MR766bp'!$J$21:$J$27</c:f>
              <c:numCache>
                <c:formatCode>0.0E+00</c:formatCode>
                <c:ptCount val="7"/>
                <c:pt idx="0">
                  <c:v>2471419.4795991885</c:v>
                </c:pt>
                <c:pt idx="1">
                  <c:v>33738800.048246518</c:v>
                </c:pt>
                <c:pt idx="2">
                  <c:v>36708785.961838163</c:v>
                </c:pt>
                <c:pt idx="3">
                  <c:v>13350097.05228886</c:v>
                </c:pt>
                <c:pt idx="4">
                  <c:v>2452828.3483237503</c:v>
                </c:pt>
                <c:pt idx="5">
                  <c:v>1218138.1172089903</c:v>
                </c:pt>
                <c:pt idx="6">
                  <c:v>523254.21891645814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Cinética_MR766bp!#REF!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27DF-1B4A-9C65-8147DF0B2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5756928"/>
        <c:axId val="72893568"/>
      </c:lineChart>
      <c:catAx>
        <c:axId val="8575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Tempo</a:t>
                </a:r>
                <a:r>
                  <a:rPr lang="en-US" baseline="0"/>
                  <a:t> após infecção</a:t>
                </a:r>
                <a:endParaRPr lang="en-US"/>
              </a:p>
            </c:rich>
          </c:tx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72893568"/>
        <c:crosses val="autoZero"/>
        <c:auto val="1"/>
        <c:lblAlgn val="ctr"/>
        <c:lblOffset val="100"/>
        <c:noMultiLvlLbl val="0"/>
      </c:catAx>
      <c:valAx>
        <c:axId val="72893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PFU/mL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5756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lang="en-US" sz="1400"/>
            </a:pPr>
            <a:r>
              <a:rPr lang="en-US" sz="1400"/>
              <a:t>Extracellular</a:t>
            </a:r>
            <a:r>
              <a:rPr lang="en-US" sz="1400" baseline="0"/>
              <a:t> BeWo/MR766bp</a:t>
            </a:r>
            <a:endParaRPr lang="en-US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circle"/>
            <c:size val="9"/>
          </c:marker>
          <c:cat>
            <c:strRef>
              <c:f>'Add file 8_Knetcs_MR766bp'!$H$37:$H$43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8_Knetcs_MR766bp'!$I$37:$I$43</c:f>
              <c:numCache>
                <c:formatCode>0.0E+00</c:formatCode>
                <c:ptCount val="7"/>
                <c:pt idx="0">
                  <c:v>29011797.908844385</c:v>
                </c:pt>
                <c:pt idx="1">
                  <c:v>102275295.61102255</c:v>
                </c:pt>
                <c:pt idx="2">
                  <c:v>273872863.55581558</c:v>
                </c:pt>
                <c:pt idx="3">
                  <c:v>134601965.89684311</c:v>
                </c:pt>
                <c:pt idx="4">
                  <c:v>173735861.93587649</c:v>
                </c:pt>
                <c:pt idx="5">
                  <c:v>94820753.26151377</c:v>
                </c:pt>
                <c:pt idx="6">
                  <c:v>104341706.29538418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BB-DD43-A968-857DCD244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5779968"/>
        <c:axId val="85781888"/>
      </c:lineChart>
      <c:catAx>
        <c:axId val="8577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Tempo</a:t>
                </a:r>
                <a:r>
                  <a:rPr lang="en-US" baseline="0"/>
                  <a:t> após infecção</a:t>
                </a:r>
                <a:endParaRPr lang="en-US"/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5781888"/>
        <c:crosses val="autoZero"/>
        <c:auto val="1"/>
        <c:lblAlgn val="ctr"/>
        <c:lblOffset val="100"/>
        <c:noMultiLvlLbl val="0"/>
      </c:catAx>
      <c:valAx>
        <c:axId val="85781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PFU/mL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57799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400"/>
              <a:t>Standard curve</a:t>
            </a:r>
            <a:r>
              <a:rPr lang="pt-BR" sz="1400" baseline="0"/>
              <a:t>: ZIKV-MR766bp</a:t>
            </a:r>
            <a:endParaRPr lang="pt-BR" sz="14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  <a:effectLst/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0.10874132038013901"/>
                  <c:y val="-0.3498354054363709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lang="en-US"/>
                  </a:pPr>
                  <a:endParaRPr lang="en-BR"/>
                </a:p>
              </c:txPr>
            </c:trendlineLbl>
          </c:trendline>
          <c:xVal>
            <c:numRef>
              <c:f>'Add file 7_Standard curve'!$F$34:$F$39</c:f>
              <c:numCache>
                <c:formatCode>0.00</c:formatCode>
                <c:ptCount val="6"/>
                <c:pt idx="0">
                  <c:v>15.17818991</c:v>
                </c:pt>
                <c:pt idx="1">
                  <c:v>19.854508080000002</c:v>
                </c:pt>
                <c:pt idx="2">
                  <c:v>22.788279216666666</c:v>
                </c:pt>
                <c:pt idx="3">
                  <c:v>26.025138853333335</c:v>
                </c:pt>
                <c:pt idx="4">
                  <c:v>30.179681776666666</c:v>
                </c:pt>
                <c:pt idx="5">
                  <c:v>31.537153880000002</c:v>
                </c:pt>
              </c:numCache>
            </c:numRef>
          </c:xVal>
          <c:yVal>
            <c:numRef>
              <c:f>'Add file 7_Standard curve'!$E$34:$E$39</c:f>
              <c:numCache>
                <c:formatCode>0.00</c:formatCode>
                <c:ptCount val="6"/>
                <c:pt idx="0">
                  <c:v>6.6232492903979008</c:v>
                </c:pt>
                <c:pt idx="1">
                  <c:v>5.6232492903979008</c:v>
                </c:pt>
                <c:pt idx="2">
                  <c:v>4.6232492903979008</c:v>
                </c:pt>
                <c:pt idx="3">
                  <c:v>3.6232492903979003</c:v>
                </c:pt>
                <c:pt idx="4">
                  <c:v>2.6232492903979003</c:v>
                </c:pt>
                <c:pt idx="5">
                  <c:v>1.6232492903979006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3E-8643-8193-2412975F35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432448"/>
        <c:axId val="73442816"/>
      </c:scatterChart>
      <c:valAx>
        <c:axId val="73432448"/>
        <c:scaling>
          <c:orientation val="minMax"/>
          <c:min val="14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000" b="1" i="0" baseline="0">
                    <a:effectLst/>
                  </a:rPr>
                  <a:t>Média dos C</a:t>
                </a:r>
                <a:r>
                  <a:rPr lang="pt-BR" sz="1000" b="1" i="0" baseline="-25000">
                    <a:effectLst/>
                  </a:rPr>
                  <a:t>T</a:t>
                </a:r>
                <a:endParaRPr lang="pt-BR" sz="1000">
                  <a:effectLst/>
                </a:endParaRP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73442816"/>
        <c:crosses val="autoZero"/>
        <c:crossBetween val="midCat"/>
      </c:valAx>
      <c:valAx>
        <c:axId val="734428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000" b="1" i="0" baseline="0">
                    <a:effectLst/>
                  </a:rPr>
                  <a:t>Tritation Log10</a:t>
                </a:r>
                <a:endParaRPr lang="pt-BR" sz="1000">
                  <a:effectLst/>
                </a:endParaRP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734324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lang="en-US" sz="1400"/>
            </a:pPr>
            <a:r>
              <a:rPr lang="en-US" sz="1400"/>
              <a:t>Intracellular BeWo/MR766bp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circle"/>
            <c:size val="9"/>
          </c:marker>
          <c:val>
            <c:numRef>
              <c:f>'Add file 8_Knetcs_MR766bp'!$J$37:$J$43</c:f>
              <c:numCache>
                <c:formatCode>0.0E+00</c:formatCode>
                <c:ptCount val="7"/>
                <c:pt idx="0">
                  <c:v>31543718.930502683</c:v>
                </c:pt>
                <c:pt idx="1">
                  <c:v>754074439.42039669</c:v>
                </c:pt>
                <c:pt idx="2">
                  <c:v>153406316.12919405</c:v>
                </c:pt>
                <c:pt idx="3">
                  <c:v>4153978.4884177679</c:v>
                </c:pt>
                <c:pt idx="4">
                  <c:v>641422.35453036567</c:v>
                </c:pt>
                <c:pt idx="5">
                  <c:v>126656.29769549004</c:v>
                </c:pt>
                <c:pt idx="6">
                  <c:v>10102.693264142752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Cinética_MR766bp!#REF!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23D-3F4F-8CC6-E56DF56DD1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5864448"/>
        <c:axId val="85866368"/>
      </c:lineChart>
      <c:catAx>
        <c:axId val="8586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Tempo</a:t>
                </a:r>
                <a:r>
                  <a:rPr lang="en-US" baseline="0"/>
                  <a:t> após infecção</a:t>
                </a:r>
                <a:endParaRPr lang="en-US"/>
              </a:p>
            </c:rich>
          </c:tx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5866368"/>
        <c:crosses val="autoZero"/>
        <c:auto val="1"/>
        <c:lblAlgn val="ctr"/>
        <c:lblOffset val="100"/>
        <c:noMultiLvlLbl val="0"/>
      </c:catAx>
      <c:valAx>
        <c:axId val="85866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PFU/mL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5864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lang="en-US" sz="1400"/>
            </a:pPr>
            <a:r>
              <a:rPr lang="en-US" sz="1400"/>
              <a:t>Extracellular</a:t>
            </a:r>
            <a:r>
              <a:rPr lang="en-US" sz="1400" baseline="0"/>
              <a:t> BeWo+Forskolin/MR766bp</a:t>
            </a:r>
            <a:endParaRPr lang="en-US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circle"/>
            <c:size val="9"/>
          </c:marker>
          <c:cat>
            <c:strRef>
              <c:f>'Add file 8_Knetcs_MR766bp'!$H$52:$H$58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8_Knetcs_MR766bp'!$I$52:$I$58</c:f>
              <c:numCache>
                <c:formatCode>0.0E+00</c:formatCode>
                <c:ptCount val="7"/>
                <c:pt idx="0">
                  <c:v>38252487.605269492</c:v>
                </c:pt>
                <c:pt idx="1">
                  <c:v>126436687.06238139</c:v>
                </c:pt>
                <c:pt idx="2">
                  <c:v>169792656.07724729</c:v>
                </c:pt>
                <c:pt idx="3">
                  <c:v>317204295.99271071</c:v>
                </c:pt>
                <c:pt idx="4">
                  <c:v>354437371.80185348</c:v>
                </c:pt>
                <c:pt idx="5">
                  <c:v>166548036.97533324</c:v>
                </c:pt>
                <c:pt idx="6">
                  <c:v>227544137.14750469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03-5343-9C5C-2AD589EE3C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5895424"/>
        <c:axId val="85897600"/>
      </c:lineChart>
      <c:catAx>
        <c:axId val="8589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Tempo</a:t>
                </a:r>
                <a:r>
                  <a:rPr lang="en-US" baseline="0"/>
                  <a:t> após infecção</a:t>
                </a:r>
                <a:endParaRPr lang="en-US"/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5897600"/>
        <c:crosses val="autoZero"/>
        <c:auto val="1"/>
        <c:lblAlgn val="ctr"/>
        <c:lblOffset val="100"/>
        <c:noMultiLvlLbl val="0"/>
      </c:catAx>
      <c:valAx>
        <c:axId val="85897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PFU/mL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58954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lang="en-US" sz="1400"/>
            </a:pPr>
            <a:r>
              <a:rPr lang="en-US" sz="1400"/>
              <a:t>Intracellular BeWo+Forskolin/MR766bp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circle"/>
            <c:size val="9"/>
          </c:marker>
          <c:val>
            <c:numRef>
              <c:f>'Add file 8_Knetcs_MR766bp'!$J$52:$J$58</c:f>
              <c:numCache>
                <c:formatCode>0.0E+00</c:formatCode>
                <c:ptCount val="7"/>
                <c:pt idx="0">
                  <c:v>20143872.045801722</c:v>
                </c:pt>
                <c:pt idx="1">
                  <c:v>717635638.48235428</c:v>
                </c:pt>
                <c:pt idx="2">
                  <c:v>221652304.12119466</c:v>
                </c:pt>
                <c:pt idx="3">
                  <c:v>10552472.624913711</c:v>
                </c:pt>
                <c:pt idx="4">
                  <c:v>2600181.7802109215</c:v>
                </c:pt>
                <c:pt idx="5">
                  <c:v>1168036.8642696349</c:v>
                </c:pt>
                <c:pt idx="6">
                  <c:v>76592.511095978174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Cinética_MR766bp!#REF!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25F1-8E40-B20A-593B4A7304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6061824"/>
        <c:axId val="86063744"/>
      </c:lineChart>
      <c:catAx>
        <c:axId val="8606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Tempo após infecção</a:t>
                </a:r>
              </a:p>
            </c:rich>
          </c:tx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6063744"/>
        <c:crosses val="autoZero"/>
        <c:auto val="1"/>
        <c:lblAlgn val="ctr"/>
        <c:lblOffset val="100"/>
        <c:noMultiLvlLbl val="0"/>
      </c:catAx>
      <c:valAx>
        <c:axId val="86063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PFU/mL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60618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lang="en-US" sz="1400"/>
            </a:pPr>
            <a:r>
              <a:rPr lang="en-US" sz="1400"/>
              <a:t>Extracellular</a:t>
            </a:r>
            <a:r>
              <a:rPr lang="en-US" sz="1400" baseline="0"/>
              <a:t> HTR-8/MR766bp</a:t>
            </a:r>
            <a:endParaRPr lang="en-US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circle"/>
            <c:size val="9"/>
          </c:marker>
          <c:cat>
            <c:strRef>
              <c:f>'Add file 8_Knetcs_MR766bp'!$H$67:$H$73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8_Knetcs_MR766bp'!$I$67:$I$73</c:f>
              <c:numCache>
                <c:formatCode>0.0E+00</c:formatCode>
                <c:ptCount val="7"/>
                <c:pt idx="0">
                  <c:v>29008768.648968846</c:v>
                </c:pt>
                <c:pt idx="1">
                  <c:v>63218546.757949822</c:v>
                </c:pt>
                <c:pt idx="2">
                  <c:v>38946736.22341533</c:v>
                </c:pt>
                <c:pt idx="3">
                  <c:v>38044997.57508301</c:v>
                </c:pt>
                <c:pt idx="4">
                  <c:v>85694345.591548502</c:v>
                </c:pt>
                <c:pt idx="5">
                  <c:v>51206541.790783778</c:v>
                </c:pt>
                <c:pt idx="6">
                  <c:v>42280916.086720012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67-1B4F-8839-EB1CE113E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6084608"/>
        <c:axId val="86111360"/>
      </c:lineChart>
      <c:catAx>
        <c:axId val="8608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Tempo</a:t>
                </a:r>
                <a:r>
                  <a:rPr lang="en-US" baseline="0"/>
                  <a:t> após infecção</a:t>
                </a:r>
                <a:endParaRPr lang="en-US"/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6111360"/>
        <c:crosses val="autoZero"/>
        <c:auto val="1"/>
        <c:lblAlgn val="ctr"/>
        <c:lblOffset val="100"/>
        <c:noMultiLvlLbl val="0"/>
      </c:catAx>
      <c:valAx>
        <c:axId val="86111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PFU/mL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60846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lang="en-US" sz="1400"/>
            </a:pPr>
            <a:r>
              <a:rPr lang="en-US" sz="1400"/>
              <a:t>Intracellular</a:t>
            </a:r>
            <a:r>
              <a:rPr lang="en-US" sz="1400" baseline="0"/>
              <a:t> HTR-8/MR766bp</a:t>
            </a:r>
            <a:endParaRPr lang="en-US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circle"/>
            <c:size val="9"/>
          </c:marker>
          <c:val>
            <c:numRef>
              <c:f>'Add file 8_Knetcs_MR766bp'!$J$67:$J$73</c:f>
              <c:numCache>
                <c:formatCode>0.0E+00</c:formatCode>
                <c:ptCount val="7"/>
                <c:pt idx="0">
                  <c:v>27684681.455804404</c:v>
                </c:pt>
                <c:pt idx="1">
                  <c:v>419494692.11995053</c:v>
                </c:pt>
                <c:pt idx="2">
                  <c:v>316687591.64419121</c:v>
                </c:pt>
                <c:pt idx="3">
                  <c:v>16551281.330437262</c:v>
                </c:pt>
                <c:pt idx="4">
                  <c:v>1234519.1165906428</c:v>
                </c:pt>
                <c:pt idx="5">
                  <c:v>52022.955801614109</c:v>
                </c:pt>
                <c:pt idx="6">
                  <c:v>16670.388596234487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Cinética_MR766bp!#REF!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C4E7-734E-870B-F2E6B37D65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5935616"/>
        <c:axId val="85937536"/>
      </c:lineChart>
      <c:catAx>
        <c:axId val="8593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Tempo</a:t>
                </a:r>
                <a:r>
                  <a:rPr lang="en-US" baseline="0"/>
                  <a:t> após infecção</a:t>
                </a:r>
                <a:endParaRPr lang="en-US"/>
              </a:p>
            </c:rich>
          </c:tx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5937536"/>
        <c:crosses val="autoZero"/>
        <c:auto val="1"/>
        <c:lblAlgn val="ctr"/>
        <c:lblOffset val="100"/>
        <c:noMultiLvlLbl val="0"/>
      </c:catAx>
      <c:valAx>
        <c:axId val="85937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PFU/mL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59356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Huh-7/MR766lp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'Add file 8_Knetcs_MR766bp'!$H$21:$H$27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8_Knetcs_MR766bp'!$I$21:$I$27</c:f>
              <c:numCache>
                <c:formatCode>0.0E+00</c:formatCode>
                <c:ptCount val="7"/>
                <c:pt idx="0">
                  <c:v>33468047.924714498</c:v>
                </c:pt>
                <c:pt idx="1">
                  <c:v>24420196.860692389</c:v>
                </c:pt>
                <c:pt idx="2">
                  <c:v>177722386.58843264</c:v>
                </c:pt>
                <c:pt idx="3">
                  <c:v>145167889.13242558</c:v>
                </c:pt>
                <c:pt idx="4">
                  <c:v>220038349.48195857</c:v>
                </c:pt>
                <c:pt idx="5">
                  <c:v>100509229.37403874</c:v>
                </c:pt>
                <c:pt idx="6">
                  <c:v>133162214.93160209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75-134A-BC2E-48739A730F6B}"/>
            </c:ext>
          </c:extLst>
        </c:ser>
        <c:ser>
          <c:idx val="1"/>
          <c:order val="1"/>
          <c:cat>
            <c:strRef>
              <c:f>'Add file 8_Knetcs_MR766bp'!$H$21:$H$27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8_Knetcs_MR766bp'!$J$21:$J$27</c:f>
              <c:numCache>
                <c:formatCode>0.0E+00</c:formatCode>
                <c:ptCount val="7"/>
                <c:pt idx="0">
                  <c:v>2471419.4795991885</c:v>
                </c:pt>
                <c:pt idx="1">
                  <c:v>33738800.048246518</c:v>
                </c:pt>
                <c:pt idx="2">
                  <c:v>36708785.961838163</c:v>
                </c:pt>
                <c:pt idx="3">
                  <c:v>13350097.05228886</c:v>
                </c:pt>
                <c:pt idx="4">
                  <c:v>2452828.3483237503</c:v>
                </c:pt>
                <c:pt idx="5">
                  <c:v>1218138.1172089903</c:v>
                </c:pt>
                <c:pt idx="6">
                  <c:v>523254.21891645814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75-134A-BC2E-48739A730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5971712"/>
        <c:axId val="85973632"/>
      </c:lineChart>
      <c:catAx>
        <c:axId val="8597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Hours post infection</a:t>
                </a:r>
                <a:endParaRPr lang="en-US" sz="1000">
                  <a:effectLst/>
                </a:endParaRP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85973632"/>
        <c:crosses val="autoZero"/>
        <c:auto val="1"/>
        <c:lblAlgn val="ctr"/>
        <c:lblOffset val="100"/>
        <c:noMultiLvlLbl val="0"/>
      </c:catAx>
      <c:valAx>
        <c:axId val="85973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PFU/mL</a:t>
                </a:r>
                <a:endParaRPr lang="en-US" sz="1000">
                  <a:effectLst/>
                </a:endParaRPr>
              </a:p>
            </c:rich>
          </c:tx>
          <c:overlay val="0"/>
        </c:title>
        <c:numFmt formatCode="0.0E+00" sourceLinked="1"/>
        <c:majorTickMark val="out"/>
        <c:minorTickMark val="none"/>
        <c:tickLblPos val="nextTo"/>
        <c:crossAx val="859717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BeWo/MR766lp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'Add file 8_Knetcs_MR766bp'!$H$37:$H$43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8_Knetcs_MR766bp'!$I$37:$I$43</c:f>
              <c:numCache>
                <c:formatCode>0.0E+00</c:formatCode>
                <c:ptCount val="7"/>
                <c:pt idx="0">
                  <c:v>29011797.908844385</c:v>
                </c:pt>
                <c:pt idx="1">
                  <c:v>102275295.61102255</c:v>
                </c:pt>
                <c:pt idx="2">
                  <c:v>273872863.55581558</c:v>
                </c:pt>
                <c:pt idx="3">
                  <c:v>134601965.89684311</c:v>
                </c:pt>
                <c:pt idx="4">
                  <c:v>173735861.93587649</c:v>
                </c:pt>
                <c:pt idx="5">
                  <c:v>94820753.26151377</c:v>
                </c:pt>
                <c:pt idx="6">
                  <c:v>104341706.29538418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40-8C48-875E-C2A5BD339A74}"/>
            </c:ext>
          </c:extLst>
        </c:ser>
        <c:ser>
          <c:idx val="1"/>
          <c:order val="1"/>
          <c:cat>
            <c:strRef>
              <c:f>'Add file 8_Knetcs_MR766bp'!$H$37:$H$43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8_Knetcs_MR766bp'!$J$37:$J$43</c:f>
              <c:numCache>
                <c:formatCode>0.0E+00</c:formatCode>
                <c:ptCount val="7"/>
                <c:pt idx="0">
                  <c:v>31543718.930502683</c:v>
                </c:pt>
                <c:pt idx="1">
                  <c:v>754074439.42039669</c:v>
                </c:pt>
                <c:pt idx="2">
                  <c:v>153406316.12919405</c:v>
                </c:pt>
                <c:pt idx="3">
                  <c:v>4153978.4884177679</c:v>
                </c:pt>
                <c:pt idx="4">
                  <c:v>641422.35453036567</c:v>
                </c:pt>
                <c:pt idx="5">
                  <c:v>126656.29769549004</c:v>
                </c:pt>
                <c:pt idx="6">
                  <c:v>10102.693264142752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40-8C48-875E-C2A5BD339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7540096"/>
        <c:axId val="87542016"/>
      </c:lineChart>
      <c:catAx>
        <c:axId val="8754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Hours post infection</a:t>
                </a:r>
                <a:endParaRPr lang="en-US" sz="1000">
                  <a:effectLst/>
                </a:endParaRP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87542016"/>
        <c:crosses val="autoZero"/>
        <c:auto val="1"/>
        <c:lblAlgn val="ctr"/>
        <c:lblOffset val="100"/>
        <c:noMultiLvlLbl val="0"/>
      </c:catAx>
      <c:valAx>
        <c:axId val="8754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PFU/mL</a:t>
                </a:r>
                <a:endParaRPr lang="en-US" sz="1000">
                  <a:effectLst/>
                </a:endParaRPr>
              </a:p>
            </c:rich>
          </c:tx>
          <c:overlay val="0"/>
        </c:title>
        <c:numFmt formatCode="0.0E+00" sourceLinked="1"/>
        <c:majorTickMark val="out"/>
        <c:minorTickMark val="none"/>
        <c:tickLblPos val="nextTo"/>
        <c:crossAx val="875400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BeWo +</a:t>
            </a:r>
            <a:r>
              <a:rPr lang="en-US" sz="1400" baseline="0"/>
              <a:t> Forskolin/MR766lp</a:t>
            </a:r>
            <a:endParaRPr lang="en-US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'Add file 8_Knetcs_MR766bp'!$H$52:$H$58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8_Knetcs_MR766bp'!$I$52:$I$58</c:f>
              <c:numCache>
                <c:formatCode>0.0E+00</c:formatCode>
                <c:ptCount val="7"/>
                <c:pt idx="0">
                  <c:v>38252487.605269492</c:v>
                </c:pt>
                <c:pt idx="1">
                  <c:v>126436687.06238139</c:v>
                </c:pt>
                <c:pt idx="2">
                  <c:v>169792656.07724729</c:v>
                </c:pt>
                <c:pt idx="3">
                  <c:v>317204295.99271071</c:v>
                </c:pt>
                <c:pt idx="4">
                  <c:v>354437371.80185348</c:v>
                </c:pt>
                <c:pt idx="5">
                  <c:v>166548036.97533324</c:v>
                </c:pt>
                <c:pt idx="6">
                  <c:v>227544137.14750469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D7-AB40-87C1-161843AFD4E3}"/>
            </c:ext>
          </c:extLst>
        </c:ser>
        <c:ser>
          <c:idx val="1"/>
          <c:order val="1"/>
          <c:cat>
            <c:strRef>
              <c:f>'Add file 8_Knetcs_MR766bp'!$H$52:$H$58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8_Knetcs_MR766bp'!$J$52:$J$58</c:f>
              <c:numCache>
                <c:formatCode>0.0E+00</c:formatCode>
                <c:ptCount val="7"/>
                <c:pt idx="0">
                  <c:v>20143872.045801722</c:v>
                </c:pt>
                <c:pt idx="1">
                  <c:v>717635638.48235428</c:v>
                </c:pt>
                <c:pt idx="2">
                  <c:v>221652304.12119466</c:v>
                </c:pt>
                <c:pt idx="3">
                  <c:v>10552472.624913711</c:v>
                </c:pt>
                <c:pt idx="4">
                  <c:v>2600181.7802109215</c:v>
                </c:pt>
                <c:pt idx="5">
                  <c:v>1168036.8642696349</c:v>
                </c:pt>
                <c:pt idx="6">
                  <c:v>76592.511095978174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D7-AB40-87C1-161843AFD4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7568384"/>
        <c:axId val="87570304"/>
      </c:lineChart>
      <c:catAx>
        <c:axId val="8756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Hours post infection</a:t>
                </a:r>
                <a:endParaRPr lang="en-US" sz="1000">
                  <a:effectLst/>
                </a:endParaRP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87570304"/>
        <c:crosses val="autoZero"/>
        <c:auto val="1"/>
        <c:lblAlgn val="ctr"/>
        <c:lblOffset val="100"/>
        <c:noMultiLvlLbl val="0"/>
      </c:catAx>
      <c:valAx>
        <c:axId val="87570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PFU/mL</a:t>
                </a:r>
                <a:endParaRPr lang="en-US" sz="1000">
                  <a:effectLst/>
                </a:endParaRPr>
              </a:p>
            </c:rich>
          </c:tx>
          <c:overlay val="0"/>
        </c:title>
        <c:numFmt formatCode="0.0E+00" sourceLinked="1"/>
        <c:majorTickMark val="out"/>
        <c:minorTickMark val="none"/>
        <c:tickLblPos val="nextTo"/>
        <c:crossAx val="875683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HTR-8/MR766lp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'Add file 8_Knetcs_MR766bp'!$H$67:$H$73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8_Knetcs_MR766bp'!$I$67:$I$73</c:f>
              <c:numCache>
                <c:formatCode>0.0E+00</c:formatCode>
                <c:ptCount val="7"/>
                <c:pt idx="0">
                  <c:v>29008768.648968846</c:v>
                </c:pt>
                <c:pt idx="1">
                  <c:v>63218546.757949822</c:v>
                </c:pt>
                <c:pt idx="2">
                  <c:v>38946736.22341533</c:v>
                </c:pt>
                <c:pt idx="3">
                  <c:v>38044997.57508301</c:v>
                </c:pt>
                <c:pt idx="4">
                  <c:v>85694345.591548502</c:v>
                </c:pt>
                <c:pt idx="5">
                  <c:v>51206541.790783778</c:v>
                </c:pt>
                <c:pt idx="6">
                  <c:v>42280916.086720012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DA-1C44-8D31-03AB2E7FF6B0}"/>
            </c:ext>
          </c:extLst>
        </c:ser>
        <c:ser>
          <c:idx val="1"/>
          <c:order val="1"/>
          <c:cat>
            <c:strRef>
              <c:f>'Add file 8_Knetcs_MR766bp'!$H$67:$H$73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8_Knetcs_MR766bp'!$J$67:$J$73</c:f>
              <c:numCache>
                <c:formatCode>0.0E+00</c:formatCode>
                <c:ptCount val="7"/>
                <c:pt idx="0">
                  <c:v>27684681.455804404</c:v>
                </c:pt>
                <c:pt idx="1">
                  <c:v>419494692.11995053</c:v>
                </c:pt>
                <c:pt idx="2">
                  <c:v>316687591.64419121</c:v>
                </c:pt>
                <c:pt idx="3">
                  <c:v>16551281.330437262</c:v>
                </c:pt>
                <c:pt idx="4">
                  <c:v>1234519.1165906428</c:v>
                </c:pt>
                <c:pt idx="5">
                  <c:v>52022.955801614109</c:v>
                </c:pt>
                <c:pt idx="6">
                  <c:v>16670.388596234487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DA-1C44-8D31-03AB2E7FF6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7600512"/>
        <c:axId val="87606784"/>
      </c:lineChart>
      <c:catAx>
        <c:axId val="8760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Hours post infection</a:t>
                </a:r>
                <a:endParaRPr lang="en-US" sz="1000">
                  <a:effectLst/>
                </a:endParaRP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87606784"/>
        <c:crosses val="autoZero"/>
        <c:auto val="1"/>
        <c:lblAlgn val="ctr"/>
        <c:lblOffset val="100"/>
        <c:noMultiLvlLbl val="0"/>
      </c:catAx>
      <c:valAx>
        <c:axId val="87606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PFU/mL</a:t>
                </a:r>
                <a:endParaRPr lang="en-US" sz="1000">
                  <a:effectLst/>
                </a:endParaRPr>
              </a:p>
            </c:rich>
          </c:tx>
          <c:overlay val="0"/>
        </c:title>
        <c:numFmt formatCode="0.0E+00" sourceLinked="1"/>
        <c:majorTickMark val="out"/>
        <c:minorTickMark val="none"/>
        <c:tickLblPos val="nextTo"/>
        <c:crossAx val="87600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BeWo_MR766lp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Resume_Tables_Graph_IEC_MR766bp!$B$3</c:f>
              <c:strCache>
                <c:ptCount val="1"/>
                <c:pt idx="0">
                  <c:v>Intracellular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Resume_Tables_Graph_IEC_MR766bp!$A$4:$A$10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Resume_Tables_Graph_IEC_MR766bp!$B$4:$B$10</c:f>
              <c:numCache>
                <c:formatCode>0.0E+00</c:formatCode>
                <c:ptCount val="7"/>
                <c:pt idx="0">
                  <c:v>31543718.930502683</c:v>
                </c:pt>
                <c:pt idx="1">
                  <c:v>754074439.42039669</c:v>
                </c:pt>
                <c:pt idx="2">
                  <c:v>153406316.12919405</c:v>
                </c:pt>
                <c:pt idx="3">
                  <c:v>4153978.4884177679</c:v>
                </c:pt>
                <c:pt idx="4">
                  <c:v>641422.35453036567</c:v>
                </c:pt>
                <c:pt idx="5">
                  <c:v>126656.29769549004</c:v>
                </c:pt>
                <c:pt idx="6">
                  <c:v>10102.693264142752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F5-CF47-9712-88BE5E66298B}"/>
            </c:ext>
          </c:extLst>
        </c:ser>
        <c:ser>
          <c:idx val="1"/>
          <c:order val="1"/>
          <c:tx>
            <c:strRef>
              <c:f>Resume_Tables_Graph_IEC_MR766bp!$C$3</c:f>
              <c:strCache>
                <c:ptCount val="1"/>
                <c:pt idx="0">
                  <c:v>Extracellular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Resume_Tables_Graph_IEC_MR766bp!$A$4:$A$10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Resume_Tables_Graph_IEC_MR766bp!$C$4:$C$10</c:f>
              <c:numCache>
                <c:formatCode>0.0E+00</c:formatCode>
                <c:ptCount val="7"/>
                <c:pt idx="0">
                  <c:v>29011797.908844385</c:v>
                </c:pt>
                <c:pt idx="1">
                  <c:v>102275295.61102255</c:v>
                </c:pt>
                <c:pt idx="2">
                  <c:v>273872863.55581558</c:v>
                </c:pt>
                <c:pt idx="3">
                  <c:v>134601965.89684311</c:v>
                </c:pt>
                <c:pt idx="4">
                  <c:v>173735861.93587649</c:v>
                </c:pt>
                <c:pt idx="5">
                  <c:v>94820753.26151377</c:v>
                </c:pt>
                <c:pt idx="6">
                  <c:v>104341706.29538418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F5-CF47-9712-88BE5E66298B}"/>
            </c:ext>
          </c:extLst>
        </c:ser>
        <c:ser>
          <c:idx val="2"/>
          <c:order val="2"/>
          <c:tx>
            <c:strRef>
              <c:f>Resume_Tables_Graph_IEC_MR766bp!$D$3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Resume_Tables_Graph_IEC_MR766bp!$A$4:$A$10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Resume_Tables_Graph_IEC_MR766bp!$D$4:$D$10</c:f>
              <c:numCache>
                <c:formatCode>0.0E+00</c:formatCode>
                <c:ptCount val="7"/>
                <c:pt idx="0">
                  <c:v>60555516.839347064</c:v>
                </c:pt>
                <c:pt idx="1">
                  <c:v>856349735.03141928</c:v>
                </c:pt>
                <c:pt idx="2">
                  <c:v>427279179.6850096</c:v>
                </c:pt>
                <c:pt idx="3">
                  <c:v>138755944.38526088</c:v>
                </c:pt>
                <c:pt idx="4">
                  <c:v>174377284.29040685</c:v>
                </c:pt>
                <c:pt idx="5">
                  <c:v>94947409.559209257</c:v>
                </c:pt>
                <c:pt idx="6">
                  <c:v>104351808.98864833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1F5-CF47-9712-88BE5E6629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2502863"/>
        <c:axId val="760914735"/>
      </c:lineChart>
      <c:catAx>
        <c:axId val="8025028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R"/>
          </a:p>
        </c:txPr>
        <c:crossAx val="760914735"/>
        <c:crosses val="autoZero"/>
        <c:auto val="1"/>
        <c:lblAlgn val="ctr"/>
        <c:lblOffset val="100"/>
        <c:noMultiLvlLbl val="0"/>
      </c:catAx>
      <c:valAx>
        <c:axId val="760914735"/>
        <c:scaling>
          <c:logBase val="10"/>
          <c:orientation val="minMax"/>
          <c:min val="100"/>
        </c:scaling>
        <c:delete val="0"/>
        <c:axPos val="l"/>
        <c:numFmt formatCode="0.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R"/>
          </a:p>
        </c:txPr>
        <c:crossAx val="802502863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BR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B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lang="en-US" sz="1400"/>
            </a:pPr>
            <a:r>
              <a:rPr lang="en-US" sz="1400"/>
              <a:t>Extracellular SH-SY5Y/ZIKV-IEC</a:t>
            </a:r>
            <a:r>
              <a:rPr lang="en-US" sz="1400" baseline="0"/>
              <a:t> </a:t>
            </a:r>
            <a:endParaRPr lang="en-US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circle"/>
            <c:size val="9"/>
          </c:marker>
          <c:cat>
            <c:strRef>
              <c:f>'Add file 8_Knetcs_IEC'!$H$31:$H$37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8_Knetcs_IEC'!$I$31:$I$37</c:f>
              <c:numCache>
                <c:formatCode>General</c:formatCode>
                <c:ptCount val="7"/>
                <c:pt idx="0">
                  <c:v>515.31301568573451</c:v>
                </c:pt>
                <c:pt idx="1">
                  <c:v>3350.8091154287822</c:v>
                </c:pt>
                <c:pt idx="2">
                  <c:v>112241.56785620018</c:v>
                </c:pt>
                <c:pt idx="3">
                  <c:v>2665125.7290704693</c:v>
                </c:pt>
                <c:pt idx="4">
                  <c:v>2772038.5496456805</c:v>
                </c:pt>
                <c:pt idx="5">
                  <c:v>4209950.8525211597</c:v>
                </c:pt>
                <c:pt idx="6">
                  <c:v>6759246.0748356041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DA-8842-8133-B0921FE804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73816320"/>
        <c:axId val="73822592"/>
      </c:lineChart>
      <c:catAx>
        <c:axId val="7381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Tempo após infecção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73822592"/>
        <c:crosses val="autoZero"/>
        <c:auto val="1"/>
        <c:lblAlgn val="ctr"/>
        <c:lblOffset val="100"/>
        <c:noMultiLvlLbl val="0"/>
      </c:catAx>
      <c:valAx>
        <c:axId val="73822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PFU/mL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738163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BeWofork_MR766lp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Resume_Tables_Graph_IEC_MR766bp!$G$3</c:f>
              <c:strCache>
                <c:ptCount val="1"/>
                <c:pt idx="0">
                  <c:v>Intracellular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Resume_Tables_Graph_IEC_MR766bp!$F$4:$F$10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Resume_Tables_Graph_IEC_MR766bp!$G$4:$G$10</c:f>
              <c:numCache>
                <c:formatCode>0.0E+00</c:formatCode>
                <c:ptCount val="7"/>
                <c:pt idx="0">
                  <c:v>20143872.045801722</c:v>
                </c:pt>
                <c:pt idx="1">
                  <c:v>717635638.48235428</c:v>
                </c:pt>
                <c:pt idx="2">
                  <c:v>221652304.12119466</c:v>
                </c:pt>
                <c:pt idx="3">
                  <c:v>10552472.624913711</c:v>
                </c:pt>
                <c:pt idx="4">
                  <c:v>2600181.7802109215</c:v>
                </c:pt>
                <c:pt idx="5">
                  <c:v>1168036.8642696349</c:v>
                </c:pt>
                <c:pt idx="6">
                  <c:v>76592.511095978174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B5-D148-A245-006EE006502B}"/>
            </c:ext>
          </c:extLst>
        </c:ser>
        <c:ser>
          <c:idx val="1"/>
          <c:order val="1"/>
          <c:tx>
            <c:strRef>
              <c:f>Resume_Tables_Graph_IEC_MR766bp!$H$3</c:f>
              <c:strCache>
                <c:ptCount val="1"/>
                <c:pt idx="0">
                  <c:v>Extracellular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Resume_Tables_Graph_IEC_MR766bp!$F$4:$F$10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Resume_Tables_Graph_IEC_MR766bp!$H$4:$H$10</c:f>
              <c:numCache>
                <c:formatCode>0.0E+00</c:formatCode>
                <c:ptCount val="7"/>
                <c:pt idx="0">
                  <c:v>38252487.605269492</c:v>
                </c:pt>
                <c:pt idx="1">
                  <c:v>126436687.06238139</c:v>
                </c:pt>
                <c:pt idx="2">
                  <c:v>169792656.07724729</c:v>
                </c:pt>
                <c:pt idx="3">
                  <c:v>317204295.99271071</c:v>
                </c:pt>
                <c:pt idx="4">
                  <c:v>354437371.80185348</c:v>
                </c:pt>
                <c:pt idx="5">
                  <c:v>166548036.97533324</c:v>
                </c:pt>
                <c:pt idx="6">
                  <c:v>227544137.14750469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B5-D148-A245-006EE006502B}"/>
            </c:ext>
          </c:extLst>
        </c:ser>
        <c:ser>
          <c:idx val="2"/>
          <c:order val="2"/>
          <c:tx>
            <c:strRef>
              <c:f>Resume_Tables_Graph_IEC_MR766bp!$I$3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Resume_Tables_Graph_IEC_MR766bp!$F$4:$F$10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Resume_Tables_Graph_IEC_MR766bp!$I$4:$I$10</c:f>
              <c:numCache>
                <c:formatCode>0.0E+00</c:formatCode>
                <c:ptCount val="7"/>
                <c:pt idx="0">
                  <c:v>58396359.651071213</c:v>
                </c:pt>
                <c:pt idx="1">
                  <c:v>844072325.54473567</c:v>
                </c:pt>
                <c:pt idx="2">
                  <c:v>391444960.19844198</c:v>
                </c:pt>
                <c:pt idx="3">
                  <c:v>327756768.6176244</c:v>
                </c:pt>
                <c:pt idx="4">
                  <c:v>357037553.58206439</c:v>
                </c:pt>
                <c:pt idx="5">
                  <c:v>167716073.83960289</c:v>
                </c:pt>
                <c:pt idx="6">
                  <c:v>227620729.65860066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5B5-D148-A245-006EE0065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7535823"/>
        <c:axId val="818377455"/>
      </c:lineChart>
      <c:catAx>
        <c:axId val="757535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R"/>
          </a:p>
        </c:txPr>
        <c:crossAx val="818377455"/>
        <c:crosses val="autoZero"/>
        <c:auto val="1"/>
        <c:lblAlgn val="ctr"/>
        <c:lblOffset val="100"/>
        <c:noMultiLvlLbl val="0"/>
      </c:catAx>
      <c:valAx>
        <c:axId val="818377455"/>
        <c:scaling>
          <c:logBase val="10"/>
          <c:orientation val="minMax"/>
          <c:min val="100"/>
        </c:scaling>
        <c:delete val="0"/>
        <c:axPos val="l"/>
        <c:numFmt formatCode="0.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R"/>
          </a:p>
        </c:txPr>
        <c:crossAx val="757535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BR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B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HTR-8_MR766lp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Resume_Tables_Graph_IEC_MR766bp!$L$3</c:f>
              <c:strCache>
                <c:ptCount val="1"/>
                <c:pt idx="0">
                  <c:v>Intracellular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Resume_Tables_Graph_IEC_MR766bp!$K$4:$K$10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Resume_Tables_Graph_IEC_MR766bp!$L$4:$L$10</c:f>
              <c:numCache>
                <c:formatCode>0.0E+00</c:formatCode>
                <c:ptCount val="7"/>
                <c:pt idx="0">
                  <c:v>27684681.455804404</c:v>
                </c:pt>
                <c:pt idx="1">
                  <c:v>419494692.11995053</c:v>
                </c:pt>
                <c:pt idx="2">
                  <c:v>316687591.64419121</c:v>
                </c:pt>
                <c:pt idx="3">
                  <c:v>16551281.330437262</c:v>
                </c:pt>
                <c:pt idx="4">
                  <c:v>1234519.1165906428</c:v>
                </c:pt>
                <c:pt idx="5">
                  <c:v>52022.955801614109</c:v>
                </c:pt>
                <c:pt idx="6">
                  <c:v>16670.388596234487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FE-454F-BEC2-C715A7D74CA5}"/>
            </c:ext>
          </c:extLst>
        </c:ser>
        <c:ser>
          <c:idx val="1"/>
          <c:order val="1"/>
          <c:tx>
            <c:strRef>
              <c:f>Resume_Tables_Graph_IEC_MR766bp!$M$3</c:f>
              <c:strCache>
                <c:ptCount val="1"/>
                <c:pt idx="0">
                  <c:v>Extracellular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Resume_Tables_Graph_IEC_MR766bp!$K$4:$K$10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Resume_Tables_Graph_IEC_MR766bp!$M$4:$M$10</c:f>
              <c:numCache>
                <c:formatCode>0.0E+00</c:formatCode>
                <c:ptCount val="7"/>
                <c:pt idx="0">
                  <c:v>29008768.648968846</c:v>
                </c:pt>
                <c:pt idx="1">
                  <c:v>63218546.757949822</c:v>
                </c:pt>
                <c:pt idx="2">
                  <c:v>38946736.22341533</c:v>
                </c:pt>
                <c:pt idx="3">
                  <c:v>38044997.57508301</c:v>
                </c:pt>
                <c:pt idx="4">
                  <c:v>85694345.591548502</c:v>
                </c:pt>
                <c:pt idx="5">
                  <c:v>51206541.790783778</c:v>
                </c:pt>
                <c:pt idx="6">
                  <c:v>42280916.086720012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FE-454F-BEC2-C715A7D74CA5}"/>
            </c:ext>
          </c:extLst>
        </c:ser>
        <c:ser>
          <c:idx val="2"/>
          <c:order val="2"/>
          <c:tx>
            <c:strRef>
              <c:f>Resume_Tables_Graph_IEC_MR766bp!$N$3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Resume_Tables_Graph_IEC_MR766bp!$K$4:$K$10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Resume_Tables_Graph_IEC_MR766bp!$N$4:$N$10</c:f>
              <c:numCache>
                <c:formatCode>0.0E+00</c:formatCode>
                <c:ptCount val="7"/>
                <c:pt idx="0">
                  <c:v>56693450.104773253</c:v>
                </c:pt>
                <c:pt idx="1">
                  <c:v>482713238.87790036</c:v>
                </c:pt>
                <c:pt idx="2">
                  <c:v>355634327.86760652</c:v>
                </c:pt>
                <c:pt idx="3">
                  <c:v>54596278.905520275</c:v>
                </c:pt>
                <c:pt idx="4">
                  <c:v>86928864.708139151</c:v>
                </c:pt>
                <c:pt idx="5">
                  <c:v>51258564.746585391</c:v>
                </c:pt>
                <c:pt idx="6">
                  <c:v>42297586.475316249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FE-454F-BEC2-C715A7D74C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7800239"/>
        <c:axId val="818452463"/>
      </c:lineChart>
      <c:catAx>
        <c:axId val="7578002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R"/>
          </a:p>
        </c:txPr>
        <c:crossAx val="818452463"/>
        <c:crosses val="autoZero"/>
        <c:auto val="1"/>
        <c:lblAlgn val="ctr"/>
        <c:lblOffset val="100"/>
        <c:noMultiLvlLbl val="0"/>
      </c:catAx>
      <c:valAx>
        <c:axId val="818452463"/>
        <c:scaling>
          <c:logBase val="10"/>
          <c:orientation val="minMax"/>
          <c:min val="100"/>
        </c:scaling>
        <c:delete val="0"/>
        <c:axPos val="l"/>
        <c:numFmt formatCode="0.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R"/>
          </a:p>
        </c:txPr>
        <c:crossAx val="7578002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BR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BR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HuH-7_MR766lp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Resume_Tables_Graph_IEC_MR766bp!$Q$3</c:f>
              <c:strCache>
                <c:ptCount val="1"/>
                <c:pt idx="0">
                  <c:v>Intracellular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Resume_Tables_Graph_IEC_MR766bp!$P$4:$P$10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Resume_Tables_Graph_IEC_MR766bp!$Q$4:$Q$10</c:f>
              <c:numCache>
                <c:formatCode>0.0E+00</c:formatCode>
                <c:ptCount val="7"/>
                <c:pt idx="0">
                  <c:v>2471419.4795991885</c:v>
                </c:pt>
                <c:pt idx="1">
                  <c:v>33738800.048246518</c:v>
                </c:pt>
                <c:pt idx="2">
                  <c:v>36708785.961838163</c:v>
                </c:pt>
                <c:pt idx="3">
                  <c:v>13350097.05228886</c:v>
                </c:pt>
                <c:pt idx="4">
                  <c:v>2452828.3483237503</c:v>
                </c:pt>
                <c:pt idx="5">
                  <c:v>1218138.1172089903</c:v>
                </c:pt>
                <c:pt idx="6">
                  <c:v>523254.21891645814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19-994A-987A-5CCFE0F51681}"/>
            </c:ext>
          </c:extLst>
        </c:ser>
        <c:ser>
          <c:idx val="1"/>
          <c:order val="1"/>
          <c:tx>
            <c:strRef>
              <c:f>Resume_Tables_Graph_IEC_MR766bp!$R$3</c:f>
              <c:strCache>
                <c:ptCount val="1"/>
                <c:pt idx="0">
                  <c:v>Extracellular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Resume_Tables_Graph_IEC_MR766bp!$P$4:$P$10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Resume_Tables_Graph_IEC_MR766bp!$R$4:$R$10</c:f>
              <c:numCache>
                <c:formatCode>0.0E+00</c:formatCode>
                <c:ptCount val="7"/>
                <c:pt idx="0">
                  <c:v>33468047.924714498</c:v>
                </c:pt>
                <c:pt idx="1">
                  <c:v>24420196.860692389</c:v>
                </c:pt>
                <c:pt idx="2">
                  <c:v>177722386.58843264</c:v>
                </c:pt>
                <c:pt idx="3">
                  <c:v>145167889.13242558</c:v>
                </c:pt>
                <c:pt idx="4">
                  <c:v>220038349.48195857</c:v>
                </c:pt>
                <c:pt idx="5">
                  <c:v>100509229.37403874</c:v>
                </c:pt>
                <c:pt idx="6">
                  <c:v>133162214.93160209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19-994A-987A-5CCFE0F51681}"/>
            </c:ext>
          </c:extLst>
        </c:ser>
        <c:ser>
          <c:idx val="2"/>
          <c:order val="2"/>
          <c:tx>
            <c:strRef>
              <c:f>Resume_Tables_Graph_IEC_MR766bp!$S$3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Resume_Tables_Graph_IEC_MR766bp!$P$4:$P$10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Resume_Tables_Graph_IEC_MR766bp!$S$4:$S$10</c:f>
              <c:numCache>
                <c:formatCode>0.0E+00</c:formatCode>
                <c:ptCount val="7"/>
                <c:pt idx="0">
                  <c:v>35939467.404313684</c:v>
                </c:pt>
                <c:pt idx="1">
                  <c:v>58158996.908938907</c:v>
                </c:pt>
                <c:pt idx="2">
                  <c:v>214431172.5502708</c:v>
                </c:pt>
                <c:pt idx="3">
                  <c:v>158517986.18471444</c:v>
                </c:pt>
                <c:pt idx="4">
                  <c:v>222491177.83028233</c:v>
                </c:pt>
                <c:pt idx="5">
                  <c:v>101727367.49124773</c:v>
                </c:pt>
                <c:pt idx="6">
                  <c:v>133685469.15051855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D19-994A-987A-5CCFE0F51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0480655"/>
        <c:axId val="750365583"/>
      </c:lineChart>
      <c:catAx>
        <c:axId val="750480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R"/>
          </a:p>
        </c:txPr>
        <c:crossAx val="750365583"/>
        <c:crosses val="autoZero"/>
        <c:auto val="1"/>
        <c:lblAlgn val="ctr"/>
        <c:lblOffset val="100"/>
        <c:noMultiLvlLbl val="0"/>
      </c:catAx>
      <c:valAx>
        <c:axId val="750365583"/>
        <c:scaling>
          <c:logBase val="10"/>
          <c:orientation val="minMax"/>
          <c:min val="100"/>
        </c:scaling>
        <c:delete val="0"/>
        <c:axPos val="l"/>
        <c:numFmt formatCode="0.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R"/>
          </a:p>
        </c:txPr>
        <c:crossAx val="7504806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BR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BR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BeWo_IEC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Resume_Tables_Graph_IEC_MR766bp!$B$14</c:f>
              <c:strCache>
                <c:ptCount val="1"/>
                <c:pt idx="0">
                  <c:v>Intracellular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Resume_Tables_Graph_IEC_MR766bp!$A$15:$A$21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Resume_Tables_Graph_IEC_MR766bp!$B$15:$B$21</c:f>
              <c:numCache>
                <c:formatCode>0.0E+00</c:formatCode>
                <c:ptCount val="7"/>
                <c:pt idx="0">
                  <c:v>173552.75706660788</c:v>
                </c:pt>
                <c:pt idx="1">
                  <c:v>270600.7938534331</c:v>
                </c:pt>
                <c:pt idx="2">
                  <c:v>1024944.4621915678</c:v>
                </c:pt>
                <c:pt idx="3">
                  <c:v>676472.72346201073</c:v>
                </c:pt>
                <c:pt idx="4">
                  <c:v>835779.17364142265</c:v>
                </c:pt>
                <c:pt idx="5">
                  <c:v>893318.71747028339</c:v>
                </c:pt>
                <c:pt idx="6">
                  <c:v>547302.76030475483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F4-0241-8B82-A8457F233D9C}"/>
            </c:ext>
          </c:extLst>
        </c:ser>
        <c:ser>
          <c:idx val="1"/>
          <c:order val="1"/>
          <c:tx>
            <c:strRef>
              <c:f>Resume_Tables_Graph_IEC_MR766bp!$C$14</c:f>
              <c:strCache>
                <c:ptCount val="1"/>
                <c:pt idx="0">
                  <c:v>Extracellular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Resume_Tables_Graph_IEC_MR766bp!$A$15:$A$21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Resume_Tables_Graph_IEC_MR766bp!$C$15:$C$21</c:f>
              <c:numCache>
                <c:formatCode>0.0E+00</c:formatCode>
                <c:ptCount val="7"/>
                <c:pt idx="0">
                  <c:v>1349.733537401677</c:v>
                </c:pt>
                <c:pt idx="1">
                  <c:v>9762.0016471000672</c:v>
                </c:pt>
                <c:pt idx="2">
                  <c:v>70616.868541160351</c:v>
                </c:pt>
                <c:pt idx="3">
                  <c:v>101977.50042297818</c:v>
                </c:pt>
                <c:pt idx="4">
                  <c:v>242415.97244549781</c:v>
                </c:pt>
                <c:pt idx="5">
                  <c:v>236086.34433039423</c:v>
                </c:pt>
                <c:pt idx="6">
                  <c:v>4043768.64388126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F4-0241-8B82-A8457F233D9C}"/>
            </c:ext>
          </c:extLst>
        </c:ser>
        <c:ser>
          <c:idx val="2"/>
          <c:order val="2"/>
          <c:tx>
            <c:strRef>
              <c:f>Resume_Tables_Graph_IEC_MR766bp!$D$14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Resume_Tables_Graph_IEC_MR766bp!$A$15:$A$21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Resume_Tables_Graph_IEC_MR766bp!$D$15:$D$21</c:f>
              <c:numCache>
                <c:formatCode>0.0E+00</c:formatCode>
                <c:ptCount val="7"/>
                <c:pt idx="0">
                  <c:v>174902.49060400957</c:v>
                </c:pt>
                <c:pt idx="1">
                  <c:v>280362.79550053319</c:v>
                </c:pt>
                <c:pt idx="2">
                  <c:v>1095561.3307327281</c:v>
                </c:pt>
                <c:pt idx="3">
                  <c:v>778450.22388498893</c:v>
                </c:pt>
                <c:pt idx="4">
                  <c:v>1078195.1460869205</c:v>
                </c:pt>
                <c:pt idx="5">
                  <c:v>1129405.0618006776</c:v>
                </c:pt>
                <c:pt idx="6">
                  <c:v>4591071.404186015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F4-0241-8B82-A8457F233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8894287"/>
        <c:axId val="818895935"/>
      </c:lineChart>
      <c:catAx>
        <c:axId val="818894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R"/>
          </a:p>
        </c:txPr>
        <c:crossAx val="818895935"/>
        <c:crosses val="autoZero"/>
        <c:auto val="1"/>
        <c:lblAlgn val="ctr"/>
        <c:lblOffset val="100"/>
        <c:noMultiLvlLbl val="0"/>
      </c:catAx>
      <c:valAx>
        <c:axId val="818895935"/>
        <c:scaling>
          <c:logBase val="10"/>
          <c:orientation val="minMax"/>
          <c:min val="100"/>
        </c:scaling>
        <c:delete val="0"/>
        <c:axPos val="l"/>
        <c:numFmt formatCode="0.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R"/>
          </a:p>
        </c:txPr>
        <c:crossAx val="818894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BR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B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BeWofork_IEC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Resume_Tables_Graph_IEC_MR766bp!$G$14</c:f>
              <c:strCache>
                <c:ptCount val="1"/>
                <c:pt idx="0">
                  <c:v>Intracellular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Resume_Tables_Graph_IEC_MR766bp!$F$15:$F$21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Resume_Tables_Graph_IEC_MR766bp!$G$15:$G$21</c:f>
              <c:numCache>
                <c:formatCode>0.0E+00</c:formatCode>
                <c:ptCount val="7"/>
                <c:pt idx="0">
                  <c:v>116590.9531593854</c:v>
                </c:pt>
                <c:pt idx="1">
                  <c:v>2903292.415494265</c:v>
                </c:pt>
                <c:pt idx="2">
                  <c:v>5779165.0119353328</c:v>
                </c:pt>
                <c:pt idx="3">
                  <c:v>1341933.9783199562</c:v>
                </c:pt>
                <c:pt idx="4">
                  <c:v>135779.4936919281</c:v>
                </c:pt>
                <c:pt idx="5">
                  <c:v>368080.45127420942</c:v>
                </c:pt>
                <c:pt idx="6">
                  <c:v>286452.87154252897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CE-2947-B1A6-9B06A7F31ACC}"/>
            </c:ext>
          </c:extLst>
        </c:ser>
        <c:ser>
          <c:idx val="1"/>
          <c:order val="1"/>
          <c:tx>
            <c:strRef>
              <c:f>Resume_Tables_Graph_IEC_MR766bp!$H$14</c:f>
              <c:strCache>
                <c:ptCount val="1"/>
                <c:pt idx="0">
                  <c:v>Extracellular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Resume_Tables_Graph_IEC_MR766bp!$F$15:$F$21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Resume_Tables_Graph_IEC_MR766bp!$H$15:$H$21</c:f>
              <c:numCache>
                <c:formatCode>0.0E+00</c:formatCode>
                <c:ptCount val="7"/>
                <c:pt idx="0">
                  <c:v>252804.5186255177</c:v>
                </c:pt>
                <c:pt idx="1">
                  <c:v>257997.50010722049</c:v>
                </c:pt>
                <c:pt idx="2">
                  <c:v>493985.10211516358</c:v>
                </c:pt>
                <c:pt idx="3">
                  <c:v>314107.38178616069</c:v>
                </c:pt>
                <c:pt idx="4">
                  <c:v>397522.42300391488</c:v>
                </c:pt>
                <c:pt idx="5">
                  <c:v>154723.72809283272</c:v>
                </c:pt>
                <c:pt idx="6">
                  <c:v>182625.43296899155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CE-2947-B1A6-9B06A7F31ACC}"/>
            </c:ext>
          </c:extLst>
        </c:ser>
        <c:ser>
          <c:idx val="2"/>
          <c:order val="2"/>
          <c:tx>
            <c:strRef>
              <c:f>Resume_Tables_Graph_IEC_MR766bp!$I$14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Resume_Tables_Graph_IEC_MR766bp!$F$15:$F$21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Resume_Tables_Graph_IEC_MR766bp!$I$15:$I$21</c:f>
              <c:numCache>
                <c:formatCode>0.0E+00</c:formatCode>
                <c:ptCount val="7"/>
                <c:pt idx="0">
                  <c:v>369395.47178490309</c:v>
                </c:pt>
                <c:pt idx="1">
                  <c:v>3161289.9156014854</c:v>
                </c:pt>
                <c:pt idx="2">
                  <c:v>6273150.1140504964</c:v>
                </c:pt>
                <c:pt idx="3">
                  <c:v>1656041.3601061169</c:v>
                </c:pt>
                <c:pt idx="4">
                  <c:v>533301.91669584299</c:v>
                </c:pt>
                <c:pt idx="5">
                  <c:v>522804.17936704215</c:v>
                </c:pt>
                <c:pt idx="6">
                  <c:v>469078.30451152055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CE-2947-B1A6-9B06A7F31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0301007"/>
        <c:axId val="820505151"/>
      </c:lineChart>
      <c:catAx>
        <c:axId val="820301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R"/>
          </a:p>
        </c:txPr>
        <c:crossAx val="820505151"/>
        <c:crosses val="autoZero"/>
        <c:auto val="1"/>
        <c:lblAlgn val="ctr"/>
        <c:lblOffset val="100"/>
        <c:noMultiLvlLbl val="0"/>
      </c:catAx>
      <c:valAx>
        <c:axId val="820505151"/>
        <c:scaling>
          <c:logBase val="10"/>
          <c:orientation val="minMax"/>
          <c:min val="100"/>
        </c:scaling>
        <c:delete val="0"/>
        <c:axPos val="l"/>
        <c:numFmt formatCode="0.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R"/>
          </a:p>
        </c:txPr>
        <c:crossAx val="820301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BR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B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HuH-7_IEC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Resume_Tables_Graph_IEC_MR766bp!$Q$14</c:f>
              <c:strCache>
                <c:ptCount val="1"/>
                <c:pt idx="0">
                  <c:v>Intracellular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Resume_Tables_Graph_IEC_MR766bp!$P$15:$P$21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Resume_Tables_Graph_IEC_MR766bp!$Q$15:$Q$21</c:f>
              <c:numCache>
                <c:formatCode>0.0E+00</c:formatCode>
                <c:ptCount val="7"/>
                <c:pt idx="0">
                  <c:v>26832.595217592745</c:v>
                </c:pt>
                <c:pt idx="1">
                  <c:v>434273.53195809084</c:v>
                </c:pt>
                <c:pt idx="2">
                  <c:v>1707045.3207219718</c:v>
                </c:pt>
                <c:pt idx="3">
                  <c:v>1285466.5086779664</c:v>
                </c:pt>
                <c:pt idx="4">
                  <c:v>239541.43786404585</c:v>
                </c:pt>
                <c:pt idx="5">
                  <c:v>26590.196246429037</c:v>
                </c:pt>
                <c:pt idx="6">
                  <c:v>9617.2693323549283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A9-0B45-911B-95F3F8EA0ACA}"/>
            </c:ext>
          </c:extLst>
        </c:ser>
        <c:ser>
          <c:idx val="1"/>
          <c:order val="1"/>
          <c:tx>
            <c:strRef>
              <c:f>Resume_Tables_Graph_IEC_MR766bp!$R$14</c:f>
              <c:strCache>
                <c:ptCount val="1"/>
                <c:pt idx="0">
                  <c:v>Extracellular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Resume_Tables_Graph_IEC_MR766bp!$P$15:$P$21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Resume_Tables_Graph_IEC_MR766bp!$R$15:$R$21</c:f>
              <c:numCache>
                <c:formatCode>0.0E+00</c:formatCode>
                <c:ptCount val="7"/>
                <c:pt idx="0">
                  <c:v>95293.135512875859</c:v>
                </c:pt>
                <c:pt idx="1">
                  <c:v>196472.90213884131</c:v>
                </c:pt>
                <c:pt idx="2">
                  <c:v>1350912.0365946144</c:v>
                </c:pt>
                <c:pt idx="3">
                  <c:v>1176215.7007576646</c:v>
                </c:pt>
                <c:pt idx="4">
                  <c:v>2902171.6157097463</c:v>
                </c:pt>
                <c:pt idx="5">
                  <c:v>1640876.8874148384</c:v>
                </c:pt>
                <c:pt idx="6">
                  <c:v>2384097.5498118368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A9-0B45-911B-95F3F8EA0ACA}"/>
            </c:ext>
          </c:extLst>
        </c:ser>
        <c:ser>
          <c:idx val="2"/>
          <c:order val="2"/>
          <c:tx>
            <c:strRef>
              <c:f>Resume_Tables_Graph_IEC_MR766bp!$S$14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Resume_Tables_Graph_IEC_MR766bp!$P$15:$P$21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Resume_Tables_Graph_IEC_MR766bp!$S$15:$S$21</c:f>
              <c:numCache>
                <c:formatCode>0.0E+00</c:formatCode>
                <c:ptCount val="7"/>
                <c:pt idx="0">
                  <c:v>122125.73073046861</c:v>
                </c:pt>
                <c:pt idx="1">
                  <c:v>630746.43409693218</c:v>
                </c:pt>
                <c:pt idx="2">
                  <c:v>3057957.3573165862</c:v>
                </c:pt>
                <c:pt idx="3">
                  <c:v>2461682.2094356311</c:v>
                </c:pt>
                <c:pt idx="4">
                  <c:v>3141713.0535737919</c:v>
                </c:pt>
                <c:pt idx="5">
                  <c:v>1667467.0836612675</c:v>
                </c:pt>
                <c:pt idx="6">
                  <c:v>2393714.8191441917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A9-0B45-911B-95F3F8EA0A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0353023"/>
        <c:axId val="830029487"/>
      </c:lineChart>
      <c:catAx>
        <c:axId val="83035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R"/>
          </a:p>
        </c:txPr>
        <c:crossAx val="830029487"/>
        <c:crosses val="autoZero"/>
        <c:auto val="1"/>
        <c:lblAlgn val="ctr"/>
        <c:lblOffset val="100"/>
        <c:noMultiLvlLbl val="0"/>
      </c:catAx>
      <c:valAx>
        <c:axId val="830029487"/>
        <c:scaling>
          <c:logBase val="10"/>
          <c:orientation val="minMax"/>
          <c:min val="100"/>
        </c:scaling>
        <c:delete val="0"/>
        <c:axPos val="l"/>
        <c:numFmt formatCode="0.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R"/>
          </a:p>
        </c:txPr>
        <c:crossAx val="830353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B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HTR-8_IEC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Resume_Tables_Graph_IEC_MR766bp!$L$14</c:f>
              <c:strCache>
                <c:ptCount val="1"/>
                <c:pt idx="0">
                  <c:v>Intracellular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Resume_Tables_Graph_IEC_MR766bp!$K$15:$K$21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Resume_Tables_Graph_IEC_MR766bp!$L$15:$L$21</c:f>
              <c:numCache>
                <c:formatCode>0.0E+00</c:formatCode>
                <c:ptCount val="7"/>
                <c:pt idx="0">
                  <c:v>212390.20866824716</c:v>
                </c:pt>
                <c:pt idx="1">
                  <c:v>482446.89430178283</c:v>
                </c:pt>
                <c:pt idx="2">
                  <c:v>545929.22715339274</c:v>
                </c:pt>
                <c:pt idx="3">
                  <c:v>558378.66849938419</c:v>
                </c:pt>
                <c:pt idx="4">
                  <c:v>617634.57987743244</c:v>
                </c:pt>
                <c:pt idx="5">
                  <c:v>46589.505151938225</c:v>
                </c:pt>
                <c:pt idx="6">
                  <c:v>237310.54102699959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CB-4E4A-879C-BF047DC2D5C1}"/>
            </c:ext>
          </c:extLst>
        </c:ser>
        <c:ser>
          <c:idx val="1"/>
          <c:order val="1"/>
          <c:tx>
            <c:strRef>
              <c:f>Resume_Tables_Graph_IEC_MR766bp!$M$14</c:f>
              <c:strCache>
                <c:ptCount val="1"/>
                <c:pt idx="0">
                  <c:v>Extracellular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Resume_Tables_Graph_IEC_MR766bp!$K$15:$K$21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Resume_Tables_Graph_IEC_MR766bp!$M$15:$M$21</c:f>
              <c:numCache>
                <c:formatCode>0.0E+00</c:formatCode>
                <c:ptCount val="7"/>
                <c:pt idx="0">
                  <c:v>1992.4898321946214</c:v>
                </c:pt>
                <c:pt idx="1">
                  <c:v>3812.7200083301204</c:v>
                </c:pt>
                <c:pt idx="2">
                  <c:v>11739.969256794782</c:v>
                </c:pt>
                <c:pt idx="3">
                  <c:v>14163.094019208955</c:v>
                </c:pt>
                <c:pt idx="4">
                  <c:v>16385.472223911107</c:v>
                </c:pt>
                <c:pt idx="5">
                  <c:v>608118.82945777557</c:v>
                </c:pt>
                <c:pt idx="6">
                  <c:v>85248.013591800642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CB-4E4A-879C-BF047DC2D5C1}"/>
            </c:ext>
          </c:extLst>
        </c:ser>
        <c:ser>
          <c:idx val="2"/>
          <c:order val="2"/>
          <c:tx>
            <c:strRef>
              <c:f>Resume_Tables_Graph_IEC_MR766bp!$N$14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Resume_Tables_Graph_IEC_MR766bp!$K$15:$K$21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Resume_Tables_Graph_IEC_MR766bp!$N$15:$N$21</c:f>
              <c:numCache>
                <c:formatCode>0.0E+00</c:formatCode>
                <c:ptCount val="7"/>
                <c:pt idx="0">
                  <c:v>214382.69850044177</c:v>
                </c:pt>
                <c:pt idx="1">
                  <c:v>486259.61431011296</c:v>
                </c:pt>
                <c:pt idx="2">
                  <c:v>557669.19641018752</c:v>
                </c:pt>
                <c:pt idx="3">
                  <c:v>572541.76251859311</c:v>
                </c:pt>
                <c:pt idx="4">
                  <c:v>634020.05210134352</c:v>
                </c:pt>
                <c:pt idx="5">
                  <c:v>654708.33460971375</c:v>
                </c:pt>
                <c:pt idx="6">
                  <c:v>322558.55461880023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CB-4E4A-879C-BF047DC2D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8203519"/>
        <c:axId val="803785999"/>
      </c:lineChart>
      <c:catAx>
        <c:axId val="7982035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R"/>
          </a:p>
        </c:txPr>
        <c:crossAx val="803785999"/>
        <c:crosses val="autoZero"/>
        <c:auto val="1"/>
        <c:lblAlgn val="ctr"/>
        <c:lblOffset val="100"/>
        <c:noMultiLvlLbl val="0"/>
      </c:catAx>
      <c:valAx>
        <c:axId val="803785999"/>
        <c:scaling>
          <c:logBase val="10"/>
          <c:orientation val="minMax"/>
          <c:min val="100"/>
        </c:scaling>
        <c:delete val="0"/>
        <c:axPos val="l"/>
        <c:numFmt formatCode="0.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R"/>
          </a:p>
        </c:txPr>
        <c:crossAx val="7982035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BR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Resume_Tables_Graph_IEC_MR766bp!$Y$3</c:f>
              <c:strCache>
                <c:ptCount val="1"/>
                <c:pt idx="0">
                  <c:v>2h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Resume_Tables_Graph_IEC_MR766bp!$Z$2:$AG$2</c:f>
              <c:strCache>
                <c:ptCount val="8"/>
                <c:pt idx="0">
                  <c:v>BeWo_MR766lp</c:v>
                </c:pt>
                <c:pt idx="1">
                  <c:v>BeWofork_MR766lp</c:v>
                </c:pt>
                <c:pt idx="2">
                  <c:v>HTR-8_MR766lp</c:v>
                </c:pt>
                <c:pt idx="3">
                  <c:v>HuH-7_MR766lp</c:v>
                </c:pt>
                <c:pt idx="4">
                  <c:v>BeWo_IEC</c:v>
                </c:pt>
                <c:pt idx="5">
                  <c:v>BeWofork_IEC</c:v>
                </c:pt>
                <c:pt idx="6">
                  <c:v>HTR-8_IEC</c:v>
                </c:pt>
                <c:pt idx="7">
                  <c:v>HuH-7_IEC</c:v>
                </c:pt>
              </c:strCache>
            </c:strRef>
          </c:cat>
          <c:val>
            <c:numRef>
              <c:f>Resume_Tables_Graph_IEC_MR766bp!$Z$3:$AG$3</c:f>
              <c:numCache>
                <c:formatCode>0.000</c:formatCode>
                <c:ptCount val="8"/>
                <c:pt idx="0">
                  <c:v>0.91973295770113084</c:v>
                </c:pt>
                <c:pt idx="1">
                  <c:v>1.8989639885665315</c:v>
                </c:pt>
                <c:pt idx="2">
                  <c:v>1.0478274310390099</c:v>
                </c:pt>
                <c:pt idx="3">
                  <c:v>13.542034527518696</c:v>
                </c:pt>
                <c:pt idx="4">
                  <c:v>7.7770792018225458E-3</c:v>
                </c:pt>
                <c:pt idx="5">
                  <c:v>2.1683030438898792</c:v>
                </c:pt>
                <c:pt idx="6">
                  <c:v>9.3812697143062958E-3</c:v>
                </c:pt>
                <c:pt idx="7">
                  <c:v>3.5513946653358777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B0-AA40-8275-59CFBF1C284A}"/>
            </c:ext>
          </c:extLst>
        </c:ser>
        <c:ser>
          <c:idx val="1"/>
          <c:order val="1"/>
          <c:tx>
            <c:strRef>
              <c:f>Resume_Tables_Graph_IEC_MR766bp!$Y$4</c:f>
              <c:strCache>
                <c:ptCount val="1"/>
                <c:pt idx="0">
                  <c:v>24h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Resume_Tables_Graph_IEC_MR766bp!$Z$2:$AG$2</c:f>
              <c:strCache>
                <c:ptCount val="8"/>
                <c:pt idx="0">
                  <c:v>BeWo_MR766lp</c:v>
                </c:pt>
                <c:pt idx="1">
                  <c:v>BeWofork_MR766lp</c:v>
                </c:pt>
                <c:pt idx="2">
                  <c:v>HTR-8_MR766lp</c:v>
                </c:pt>
                <c:pt idx="3">
                  <c:v>HuH-7_MR766lp</c:v>
                </c:pt>
                <c:pt idx="4">
                  <c:v>BeWo_IEC</c:v>
                </c:pt>
                <c:pt idx="5">
                  <c:v>BeWofork_IEC</c:v>
                </c:pt>
                <c:pt idx="6">
                  <c:v>HTR-8_IEC</c:v>
                </c:pt>
                <c:pt idx="7">
                  <c:v>HuH-7_IEC</c:v>
                </c:pt>
              </c:strCache>
            </c:strRef>
          </c:cat>
          <c:val>
            <c:numRef>
              <c:f>Resume_Tables_Graph_IEC_MR766bp!$Z$4:$AG$4</c:f>
              <c:numCache>
                <c:formatCode>0.000</c:formatCode>
                <c:ptCount val="8"/>
                <c:pt idx="0">
                  <c:v>0.13563023789751352</c:v>
                </c:pt>
                <c:pt idx="1">
                  <c:v>0.17618507259445462</c:v>
                </c:pt>
                <c:pt idx="2">
                  <c:v>0.15070166070152105</c:v>
                </c:pt>
                <c:pt idx="3">
                  <c:v>0.72380158232573422</c:v>
                </c:pt>
                <c:pt idx="4">
                  <c:v>3.6075288280150095E-2</c:v>
                </c:pt>
                <c:pt idx="5">
                  <c:v>8.8863766780893902E-2</c:v>
                </c:pt>
                <c:pt idx="6">
                  <c:v>7.9028801995876599E-3</c:v>
                </c:pt>
                <c:pt idx="7">
                  <c:v>0.45241739981934181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B0-AA40-8275-59CFBF1C284A}"/>
            </c:ext>
          </c:extLst>
        </c:ser>
        <c:ser>
          <c:idx val="2"/>
          <c:order val="2"/>
          <c:tx>
            <c:strRef>
              <c:f>Resume_Tables_Graph_IEC_MR766bp!$Y$5</c:f>
              <c:strCache>
                <c:ptCount val="1"/>
                <c:pt idx="0">
                  <c:v>48h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Resume_Tables_Graph_IEC_MR766bp!$Z$2:$AG$2</c:f>
              <c:strCache>
                <c:ptCount val="8"/>
                <c:pt idx="0">
                  <c:v>BeWo_MR766lp</c:v>
                </c:pt>
                <c:pt idx="1">
                  <c:v>BeWofork_MR766lp</c:v>
                </c:pt>
                <c:pt idx="2">
                  <c:v>HTR-8_MR766lp</c:v>
                </c:pt>
                <c:pt idx="3">
                  <c:v>HuH-7_MR766lp</c:v>
                </c:pt>
                <c:pt idx="4">
                  <c:v>BeWo_IEC</c:v>
                </c:pt>
                <c:pt idx="5">
                  <c:v>BeWofork_IEC</c:v>
                </c:pt>
                <c:pt idx="6">
                  <c:v>HTR-8_IEC</c:v>
                </c:pt>
                <c:pt idx="7">
                  <c:v>HuH-7_IEC</c:v>
                </c:pt>
              </c:strCache>
            </c:strRef>
          </c:cat>
          <c:val>
            <c:numRef>
              <c:f>Resume_Tables_Graph_IEC_MR766bp!$Z$5:$AG$5</c:f>
              <c:numCache>
                <c:formatCode>0.000</c:formatCode>
                <c:ptCount val="8"/>
                <c:pt idx="0">
                  <c:v>1.7852776239354338</c:v>
                </c:pt>
                <c:pt idx="1">
                  <c:v>0.76603154093272297</c:v>
                </c:pt>
                <c:pt idx="2">
                  <c:v>0.12298156685334628</c:v>
                </c:pt>
                <c:pt idx="3">
                  <c:v>4.8414128098158802</c:v>
                </c:pt>
                <c:pt idx="4">
                  <c:v>6.8898239022790755E-2</c:v>
                </c:pt>
                <c:pt idx="5">
                  <c:v>8.5476898668746845E-2</c:v>
                </c:pt>
                <c:pt idx="6">
                  <c:v>2.150456262986656E-2</c:v>
                </c:pt>
                <c:pt idx="7">
                  <c:v>0.7913744410858784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B0-AA40-8275-59CFBF1C284A}"/>
            </c:ext>
          </c:extLst>
        </c:ser>
        <c:ser>
          <c:idx val="3"/>
          <c:order val="3"/>
          <c:tx>
            <c:strRef>
              <c:f>Resume_Tables_Graph_IEC_MR766bp!$Y$6</c:f>
              <c:strCache>
                <c:ptCount val="1"/>
                <c:pt idx="0">
                  <c:v>72h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Resume_Tables_Graph_IEC_MR766bp!$Z$2:$AG$2</c:f>
              <c:strCache>
                <c:ptCount val="8"/>
                <c:pt idx="0">
                  <c:v>BeWo_MR766lp</c:v>
                </c:pt>
                <c:pt idx="1">
                  <c:v>BeWofork_MR766lp</c:v>
                </c:pt>
                <c:pt idx="2">
                  <c:v>HTR-8_MR766lp</c:v>
                </c:pt>
                <c:pt idx="3">
                  <c:v>HuH-7_MR766lp</c:v>
                </c:pt>
                <c:pt idx="4">
                  <c:v>BeWo_IEC</c:v>
                </c:pt>
                <c:pt idx="5">
                  <c:v>BeWofork_IEC</c:v>
                </c:pt>
                <c:pt idx="6">
                  <c:v>HTR-8_IEC</c:v>
                </c:pt>
                <c:pt idx="7">
                  <c:v>HuH-7_IEC</c:v>
                </c:pt>
              </c:strCache>
            </c:strRef>
          </c:cat>
          <c:val>
            <c:numRef>
              <c:f>Resume_Tables_Graph_IEC_MR766bp!$Z$6:$AG$6</c:f>
              <c:numCache>
                <c:formatCode>0.000</c:formatCode>
                <c:ptCount val="8"/>
                <c:pt idx="0">
                  <c:v>32.40314466532358</c:v>
                </c:pt>
                <c:pt idx="1">
                  <c:v>30.059712758108628</c:v>
                </c:pt>
                <c:pt idx="2">
                  <c:v>2.2986134315244531</c:v>
                </c:pt>
                <c:pt idx="3">
                  <c:v>10.873920134351135</c:v>
                </c:pt>
                <c:pt idx="4">
                  <c:v>0.15074887262428552</c:v>
                </c:pt>
                <c:pt idx="5">
                  <c:v>0.23407066730615889</c:v>
                </c:pt>
                <c:pt idx="6">
                  <c:v>2.5364676013271761E-2</c:v>
                </c:pt>
                <c:pt idx="7">
                  <c:v>0.91501077065581393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B0-AA40-8275-59CFBF1C284A}"/>
            </c:ext>
          </c:extLst>
        </c:ser>
        <c:ser>
          <c:idx val="4"/>
          <c:order val="4"/>
          <c:tx>
            <c:strRef>
              <c:f>Resume_Tables_Graph_IEC_MR766bp!$Y$7</c:f>
              <c:strCache>
                <c:ptCount val="1"/>
                <c:pt idx="0">
                  <c:v>96h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Resume_Tables_Graph_IEC_MR766bp!$Z$2:$AG$2</c:f>
              <c:strCache>
                <c:ptCount val="8"/>
                <c:pt idx="0">
                  <c:v>BeWo_MR766lp</c:v>
                </c:pt>
                <c:pt idx="1">
                  <c:v>BeWofork_MR766lp</c:v>
                </c:pt>
                <c:pt idx="2">
                  <c:v>HTR-8_MR766lp</c:v>
                </c:pt>
                <c:pt idx="3">
                  <c:v>HuH-7_MR766lp</c:v>
                </c:pt>
                <c:pt idx="4">
                  <c:v>BeWo_IEC</c:v>
                </c:pt>
                <c:pt idx="5">
                  <c:v>BeWofork_IEC</c:v>
                </c:pt>
                <c:pt idx="6">
                  <c:v>HTR-8_IEC</c:v>
                </c:pt>
                <c:pt idx="7">
                  <c:v>HuH-7_IEC</c:v>
                </c:pt>
              </c:strCache>
            </c:strRef>
          </c:cat>
          <c:val>
            <c:numRef>
              <c:f>Resume_Tables_Graph_IEC_MR766bp!$Z$7:$AG$7</c:f>
              <c:numCache>
                <c:formatCode>0.000</c:formatCode>
                <c:ptCount val="8"/>
                <c:pt idx="0">
                  <c:v>270.86031646508764</c:v>
                </c:pt>
                <c:pt idx="1">
                  <c:v>136.31253572321478</c:v>
                </c:pt>
                <c:pt idx="2">
                  <c:v>69.415162908298726</c:v>
                </c:pt>
                <c:pt idx="3">
                  <c:v>89.708009788916371</c:v>
                </c:pt>
                <c:pt idx="4">
                  <c:v>0.29004787399680099</c:v>
                </c:pt>
                <c:pt idx="5">
                  <c:v>2.9277058869129293</c:v>
                </c:pt>
                <c:pt idx="6">
                  <c:v>2.6529395791218085E-2</c:v>
                </c:pt>
                <c:pt idx="7">
                  <c:v>12.115530580378762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6B0-AA40-8275-59CFBF1C284A}"/>
            </c:ext>
          </c:extLst>
        </c:ser>
        <c:ser>
          <c:idx val="5"/>
          <c:order val="5"/>
          <c:tx>
            <c:strRef>
              <c:f>Resume_Tables_Graph_IEC_MR766bp!$Y$8</c:f>
              <c:strCache>
                <c:ptCount val="1"/>
                <c:pt idx="0">
                  <c:v>120h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Resume_Tables_Graph_IEC_MR766bp!$Z$2:$AG$2</c:f>
              <c:strCache>
                <c:ptCount val="8"/>
                <c:pt idx="0">
                  <c:v>BeWo_MR766lp</c:v>
                </c:pt>
                <c:pt idx="1">
                  <c:v>BeWofork_MR766lp</c:v>
                </c:pt>
                <c:pt idx="2">
                  <c:v>HTR-8_MR766lp</c:v>
                </c:pt>
                <c:pt idx="3">
                  <c:v>HuH-7_MR766lp</c:v>
                </c:pt>
                <c:pt idx="4">
                  <c:v>BeWo_IEC</c:v>
                </c:pt>
                <c:pt idx="5">
                  <c:v>BeWofork_IEC</c:v>
                </c:pt>
                <c:pt idx="6">
                  <c:v>HTR-8_IEC</c:v>
                </c:pt>
                <c:pt idx="7">
                  <c:v>HuH-7_IEC</c:v>
                </c:pt>
              </c:strCache>
            </c:strRef>
          </c:cat>
          <c:val>
            <c:numRef>
              <c:f>Resume_Tables_Graph_IEC_MR766bp!$Z$8:$AG$8</c:f>
              <c:numCache>
                <c:formatCode>0.000</c:formatCode>
                <c:ptCount val="8"/>
                <c:pt idx="0">
                  <c:v>748.64617856969096</c:v>
                </c:pt>
                <c:pt idx="1">
                  <c:v>142.58799706589272</c:v>
                </c:pt>
                <c:pt idx="2">
                  <c:v>984.30665850776211</c:v>
                </c:pt>
                <c:pt idx="3">
                  <c:v>82.510536329268191</c:v>
                </c:pt>
                <c:pt idx="4">
                  <c:v>0.26428008247599238</c:v>
                </c:pt>
                <c:pt idx="5">
                  <c:v>0.4203530167310297</c:v>
                </c:pt>
                <c:pt idx="6">
                  <c:v>13.052699904722566</c:v>
                </c:pt>
                <c:pt idx="7">
                  <c:v>61.709844944645788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B0-AA40-8275-59CFBF1C284A}"/>
            </c:ext>
          </c:extLst>
        </c:ser>
        <c:ser>
          <c:idx val="6"/>
          <c:order val="6"/>
          <c:tx>
            <c:strRef>
              <c:f>Resume_Tables_Graph_IEC_MR766bp!$Y$9</c:f>
              <c:strCache>
                <c:ptCount val="1"/>
                <c:pt idx="0">
                  <c:v>144h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Resume_Tables_Graph_IEC_MR766bp!$Z$2:$AG$2</c:f>
              <c:strCache>
                <c:ptCount val="8"/>
                <c:pt idx="0">
                  <c:v>BeWo_MR766lp</c:v>
                </c:pt>
                <c:pt idx="1">
                  <c:v>BeWofork_MR766lp</c:v>
                </c:pt>
                <c:pt idx="2">
                  <c:v>HTR-8_MR766lp</c:v>
                </c:pt>
                <c:pt idx="3">
                  <c:v>HuH-7_MR766lp</c:v>
                </c:pt>
                <c:pt idx="4">
                  <c:v>BeWo_IEC</c:v>
                </c:pt>
                <c:pt idx="5">
                  <c:v>BeWofork_IEC</c:v>
                </c:pt>
                <c:pt idx="6">
                  <c:v>HTR-8_IEC</c:v>
                </c:pt>
                <c:pt idx="7">
                  <c:v>HuH-7_IEC</c:v>
                </c:pt>
              </c:strCache>
            </c:strRef>
          </c:cat>
          <c:val>
            <c:numRef>
              <c:f>Resume_Tables_Graph_IEC_MR766bp!$Z$9:$AG$9</c:f>
              <c:numCache>
                <c:formatCode>0.000</c:formatCode>
                <c:ptCount val="8"/>
                <c:pt idx="0">
                  <c:v>10328.107918085736</c:v>
                </c:pt>
                <c:pt idx="1">
                  <c:v>2970.8405416081587</c:v>
                </c:pt>
                <c:pt idx="2">
                  <c:v>2536.2885719574911</c:v>
                </c:pt>
                <c:pt idx="3">
                  <c:v>254.48856429165753</c:v>
                </c:pt>
                <c:pt idx="4">
                  <c:v>7.3885405614062067</c:v>
                </c:pt>
                <c:pt idx="5">
                  <c:v>0.63754093993041916</c:v>
                </c:pt>
                <c:pt idx="6">
                  <c:v>0.35922556673157513</c:v>
                </c:pt>
                <c:pt idx="7">
                  <c:v>247.89755464070547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6B0-AA40-8275-59CFBF1C28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2364879"/>
        <c:axId val="652366527"/>
      </c:barChart>
      <c:catAx>
        <c:axId val="6523648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Helvetica" pitchFamily="2" charset="0"/>
                  </a:rPr>
                  <a:t>Cell</a:t>
                </a:r>
                <a:r>
                  <a:rPr lang="en-US" sz="1200" b="1" baseline="0">
                    <a:latin typeface="Helvetica" pitchFamily="2" charset="0"/>
                  </a:rPr>
                  <a:t> types | Hours pos indefction</a:t>
                </a:r>
                <a:endParaRPr lang="en-US" sz="1200" b="1">
                  <a:latin typeface="Helvetica" pitchFamily="2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R"/>
          </a:p>
        </c:txPr>
        <c:crossAx val="652366527"/>
        <c:crossesAt val="0"/>
        <c:auto val="1"/>
        <c:lblAlgn val="ctr"/>
        <c:lblOffset val="100"/>
        <c:noMultiLvlLbl val="0"/>
      </c:catAx>
      <c:valAx>
        <c:axId val="652366527"/>
        <c:scaling>
          <c:logBase val="10"/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Helvetica" pitchFamily="2" charset="0"/>
                  </a:rPr>
                  <a:t>Ratio</a:t>
                </a:r>
                <a:r>
                  <a:rPr lang="en-US" sz="1200" b="1" baseline="0">
                    <a:latin typeface="Helvetica" pitchFamily="2" charset="0"/>
                  </a:rPr>
                  <a:t> of extra and intracellular PFU/mL</a:t>
                </a:r>
                <a:endParaRPr lang="en-US" sz="1200" b="1">
                  <a:latin typeface="Helvetica" pitchFamily="2" charset="0"/>
                </a:endParaRPr>
              </a:p>
            </c:rich>
          </c:tx>
          <c:layout>
            <c:manualLayout>
              <c:xMode val="edge"/>
              <c:yMode val="edge"/>
              <c:x val="1.968205904617714E-2"/>
              <c:y val="0.167813474966572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BR"/>
            </a:p>
          </c:txPr>
        </c:title>
        <c:numFmt formatCode="0.0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R"/>
          </a:p>
        </c:txPr>
        <c:crossAx val="652364879"/>
        <c:crosses val="autoZero"/>
        <c:crossBetween val="between"/>
        <c:majorUnit val="100"/>
        <c:minorUnit val="1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188398195115848"/>
          <c:y val="0.93898529193284797"/>
          <c:w val="0.31010019848957182"/>
          <c:h val="3.97882929728123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BR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BeWo_IEC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elvetica" pitchFamily="2" charset="0"/>
              <a:ea typeface="+mn-ea"/>
              <a:cs typeface="+mn-cs"/>
            </a:defRPr>
          </a:pPr>
          <a:endParaRPr lang="en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New_Tables_Graph_IEC_MR766bp!$B$3</c:f>
              <c:strCache>
                <c:ptCount val="1"/>
                <c:pt idx="0">
                  <c:v>Intracellular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New_Tables_Graph_IEC_MR766bp!$A$4:$A$10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New_Tables_Graph_IEC_MR766bp!$B$4:$B$10</c:f>
              <c:numCache>
                <c:formatCode>0.0E+00</c:formatCode>
                <c:ptCount val="7"/>
                <c:pt idx="0">
                  <c:v>173552.75706660788</c:v>
                </c:pt>
                <c:pt idx="1">
                  <c:v>270600.7938534331</c:v>
                </c:pt>
                <c:pt idx="2">
                  <c:v>1024944.4621915678</c:v>
                </c:pt>
                <c:pt idx="3">
                  <c:v>676472.72346201073</c:v>
                </c:pt>
                <c:pt idx="4">
                  <c:v>835779.17364142265</c:v>
                </c:pt>
                <c:pt idx="5">
                  <c:v>893318.71747028339</c:v>
                </c:pt>
                <c:pt idx="6">
                  <c:v>547302.76030475483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F0-7947-A44D-D4E25C5E3D7A}"/>
            </c:ext>
          </c:extLst>
        </c:ser>
        <c:ser>
          <c:idx val="1"/>
          <c:order val="1"/>
          <c:tx>
            <c:strRef>
              <c:f>New_Tables_Graph_IEC_MR766bp!$C$3</c:f>
              <c:strCache>
                <c:ptCount val="1"/>
                <c:pt idx="0">
                  <c:v>Extracellular</c:v>
                </c:pt>
              </c:strCache>
            </c:strRef>
          </c:tx>
          <c:spPr>
            <a:solidFill>
              <a:srgbClr val="005493"/>
            </a:solidFill>
            <a:ln>
              <a:noFill/>
            </a:ln>
            <a:effectLst/>
          </c:spPr>
          <c:invertIfNegative val="0"/>
          <c:cat>
            <c:strRef>
              <c:f>New_Tables_Graph_IEC_MR766bp!$A$4:$A$10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New_Tables_Graph_IEC_MR766bp!$C$4:$C$10</c:f>
              <c:numCache>
                <c:formatCode>0.0E+00</c:formatCode>
                <c:ptCount val="7"/>
                <c:pt idx="0">
                  <c:v>1349.733537401677</c:v>
                </c:pt>
                <c:pt idx="1">
                  <c:v>9762.0016471000672</c:v>
                </c:pt>
                <c:pt idx="2">
                  <c:v>70616.868541160351</c:v>
                </c:pt>
                <c:pt idx="3">
                  <c:v>101977.50042297818</c:v>
                </c:pt>
                <c:pt idx="4">
                  <c:v>242415.97244549781</c:v>
                </c:pt>
                <c:pt idx="5">
                  <c:v>236086.34433039423</c:v>
                </c:pt>
                <c:pt idx="6">
                  <c:v>4043768.64388126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F0-7947-A44D-D4E25C5E3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864427439"/>
        <c:axId val="1697419711"/>
      </c:barChart>
      <c:lineChart>
        <c:grouping val="standard"/>
        <c:varyColors val="0"/>
        <c:ser>
          <c:idx val="2"/>
          <c:order val="2"/>
          <c:tx>
            <c:strRef>
              <c:f>New_Tables_Graph_IEC_MR766bp!$D$3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New_Tables_Graph_IEC_MR766bp!$A$4:$A$10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New_Tables_Graph_IEC_MR766bp!$D$4:$D$10</c:f>
              <c:numCache>
                <c:formatCode>0.0E+00</c:formatCode>
                <c:ptCount val="7"/>
                <c:pt idx="0">
                  <c:v>174902.49060400957</c:v>
                </c:pt>
                <c:pt idx="1">
                  <c:v>280362.79550053319</c:v>
                </c:pt>
                <c:pt idx="2">
                  <c:v>1095561.3307327281</c:v>
                </c:pt>
                <c:pt idx="3">
                  <c:v>778450.22388498893</c:v>
                </c:pt>
                <c:pt idx="4">
                  <c:v>1078195.1460869205</c:v>
                </c:pt>
                <c:pt idx="5">
                  <c:v>1129405.0618006776</c:v>
                </c:pt>
                <c:pt idx="6">
                  <c:v>4594067.3797114249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E5F0-7947-A44D-D4E25C5E3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427439"/>
        <c:axId val="1697419711"/>
      </c:lineChart>
      <c:catAx>
        <c:axId val="186442743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Hours pos infection</a:t>
                </a:r>
              </a:p>
            </c:rich>
          </c:tx>
          <c:layout>
            <c:manualLayout>
              <c:xMode val="edge"/>
              <c:yMode val="edge"/>
              <c:x val="0.43816195098674071"/>
              <c:y val="0.88318133454761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BR"/>
          </a:p>
        </c:txPr>
        <c:crossAx val="1697419711"/>
        <c:crosses val="autoZero"/>
        <c:auto val="1"/>
        <c:lblAlgn val="ctr"/>
        <c:lblOffset val="100"/>
        <c:noMultiLvlLbl val="0"/>
      </c:catAx>
      <c:valAx>
        <c:axId val="1697419711"/>
        <c:scaling>
          <c:logBase val="10"/>
          <c:orientation val="minMax"/>
          <c:min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PFU/mL</a:t>
                </a:r>
              </a:p>
            </c:rich>
          </c:tx>
          <c:layout>
            <c:manualLayout>
              <c:xMode val="edge"/>
              <c:yMode val="edge"/>
              <c:x val="1.3608246097094301E-2"/>
              <c:y val="0.386998054556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BR"/>
            </a:p>
          </c:txPr>
        </c:title>
        <c:numFmt formatCode="0.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BR"/>
          </a:p>
        </c:txPr>
        <c:crossAx val="18644274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Helvetica" pitchFamily="2" charset="0"/>
              <a:ea typeface="+mn-ea"/>
              <a:cs typeface="+mn-cs"/>
            </a:defRPr>
          </a:pPr>
          <a:endParaRPr lang="en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>
          <a:latin typeface="Helvetica" pitchFamily="2" charset="0"/>
        </a:defRPr>
      </a:pPr>
      <a:endParaRPr lang="en-B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r>
              <a:rPr lang="en-US" sz="1400" b="1">
                <a:solidFill>
                  <a:schemeClr val="tx1"/>
                </a:solidFill>
              </a:rPr>
              <a:t>BeWofork_IEC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elvetica" pitchFamily="2" charset="0"/>
              <a:ea typeface="+mn-ea"/>
              <a:cs typeface="+mn-cs"/>
            </a:defRPr>
          </a:pPr>
          <a:endParaRPr lang="en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New_Tables_Graph_IEC_MR766bp!$G$3</c:f>
              <c:strCache>
                <c:ptCount val="1"/>
                <c:pt idx="0">
                  <c:v>Intracellular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New_Tables_Graph_IEC_MR766bp!$F$4:$F$10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New_Tables_Graph_IEC_MR766bp!$G$4:$G$10</c:f>
              <c:numCache>
                <c:formatCode>0.0E+00</c:formatCode>
                <c:ptCount val="7"/>
                <c:pt idx="0">
                  <c:v>116590.9531593854</c:v>
                </c:pt>
                <c:pt idx="1">
                  <c:v>2903292.415494265</c:v>
                </c:pt>
                <c:pt idx="2">
                  <c:v>5779165.0119353328</c:v>
                </c:pt>
                <c:pt idx="3">
                  <c:v>1341933.9783199562</c:v>
                </c:pt>
                <c:pt idx="4">
                  <c:v>135779.4936919281</c:v>
                </c:pt>
                <c:pt idx="5">
                  <c:v>368080.45127420942</c:v>
                </c:pt>
                <c:pt idx="6">
                  <c:v>286452.87154252897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A8-EB4F-B80C-9132EB8D2E67}"/>
            </c:ext>
          </c:extLst>
        </c:ser>
        <c:ser>
          <c:idx val="1"/>
          <c:order val="1"/>
          <c:tx>
            <c:strRef>
              <c:f>New_Tables_Graph_IEC_MR766bp!$H$3</c:f>
              <c:strCache>
                <c:ptCount val="1"/>
                <c:pt idx="0">
                  <c:v>Extracellular</c:v>
                </c:pt>
              </c:strCache>
            </c:strRef>
          </c:tx>
          <c:spPr>
            <a:solidFill>
              <a:srgbClr val="005493"/>
            </a:solidFill>
            <a:ln>
              <a:noFill/>
            </a:ln>
            <a:effectLst/>
          </c:spPr>
          <c:invertIfNegative val="0"/>
          <c:cat>
            <c:strRef>
              <c:f>New_Tables_Graph_IEC_MR766bp!$F$4:$F$10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New_Tables_Graph_IEC_MR766bp!$H$4:$H$10</c:f>
              <c:numCache>
                <c:formatCode>0.0E+00</c:formatCode>
                <c:ptCount val="7"/>
                <c:pt idx="0">
                  <c:v>252804.5186255177</c:v>
                </c:pt>
                <c:pt idx="1">
                  <c:v>257997.50010722049</c:v>
                </c:pt>
                <c:pt idx="2">
                  <c:v>493985.10211516358</c:v>
                </c:pt>
                <c:pt idx="3">
                  <c:v>314107.38178616069</c:v>
                </c:pt>
                <c:pt idx="4">
                  <c:v>397522.42300391488</c:v>
                </c:pt>
                <c:pt idx="5">
                  <c:v>154723.72809283272</c:v>
                </c:pt>
                <c:pt idx="6">
                  <c:v>182625.43296899155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A8-EB4F-B80C-9132EB8D2E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888914223"/>
        <c:axId val="1894261199"/>
      </c:barChart>
      <c:lineChart>
        <c:grouping val="standard"/>
        <c:varyColors val="0"/>
        <c:ser>
          <c:idx val="2"/>
          <c:order val="2"/>
          <c:tx>
            <c:strRef>
              <c:f>New_Tables_Graph_IEC_MR766bp!$I$3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New_Tables_Graph_IEC_MR766bp!$F$4:$F$10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New_Tables_Graph_IEC_MR766bp!$I$4:$I$10</c:f>
              <c:numCache>
                <c:formatCode>0.0E+00</c:formatCode>
                <c:ptCount val="7"/>
                <c:pt idx="0">
                  <c:v>116590.9531593854</c:v>
                </c:pt>
                <c:pt idx="1">
                  <c:v>2903292.415494265</c:v>
                </c:pt>
                <c:pt idx="2">
                  <c:v>5779165.0119353328</c:v>
                </c:pt>
                <c:pt idx="3">
                  <c:v>1341933.9783199562</c:v>
                </c:pt>
                <c:pt idx="4">
                  <c:v>135779.4936919281</c:v>
                </c:pt>
                <c:pt idx="5">
                  <c:v>368080.45127420942</c:v>
                </c:pt>
                <c:pt idx="6">
                  <c:v>286452.87154252897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F9A8-EB4F-B80C-9132EB8D2E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8914223"/>
        <c:axId val="1894261199"/>
      </c:lineChart>
      <c:catAx>
        <c:axId val="18889142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Hours pos infection</a:t>
                </a:r>
              </a:p>
            </c:rich>
          </c:tx>
          <c:layout>
            <c:manualLayout>
              <c:xMode val="edge"/>
              <c:yMode val="edge"/>
              <c:x val="0.44640379533558094"/>
              <c:y val="0.877045070076711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BR"/>
          </a:p>
        </c:txPr>
        <c:crossAx val="1894261199"/>
        <c:crosses val="autoZero"/>
        <c:auto val="1"/>
        <c:lblAlgn val="ctr"/>
        <c:lblOffset val="100"/>
        <c:noMultiLvlLbl val="0"/>
      </c:catAx>
      <c:valAx>
        <c:axId val="1894261199"/>
        <c:scaling>
          <c:logBase val="10"/>
          <c:orientation val="minMax"/>
          <c:min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PFU/mL</a:t>
                </a:r>
              </a:p>
            </c:rich>
          </c:tx>
          <c:layout>
            <c:manualLayout>
              <c:xMode val="edge"/>
              <c:yMode val="edge"/>
              <c:x val="1.2452832038750861E-2"/>
              <c:y val="0.388194109692666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BR"/>
            </a:p>
          </c:txPr>
        </c:title>
        <c:numFmt formatCode="0.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BR"/>
          </a:p>
        </c:txPr>
        <c:crossAx val="18889142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Helvetica" pitchFamily="2" charset="0"/>
              <a:ea typeface="+mn-ea"/>
              <a:cs typeface="+mn-cs"/>
            </a:defRPr>
          </a:pPr>
          <a:endParaRPr lang="en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>
          <a:latin typeface="Helvetica" pitchFamily="2" charset="0"/>
        </a:defRPr>
      </a:pPr>
      <a:endParaRPr lang="en-B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en-US"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Intracellular SH-SY5Y/ZIKV-IEC 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circle"/>
            <c:size val="9"/>
          </c:marker>
          <c:val>
            <c:numRef>
              <c:f>'Add file 8_Knetcs_IEC'!$J$31:$J$37</c:f>
              <c:numCache>
                <c:formatCode>General</c:formatCode>
                <c:ptCount val="7"/>
                <c:pt idx="0">
                  <c:v>29708.741119762897</c:v>
                </c:pt>
                <c:pt idx="1">
                  <c:v>15818.556948723372</c:v>
                </c:pt>
                <c:pt idx="2">
                  <c:v>84007.695824298557</c:v>
                </c:pt>
                <c:pt idx="3">
                  <c:v>1058448.1373954136</c:v>
                </c:pt>
                <c:pt idx="4">
                  <c:v>643299.69966515061</c:v>
                </c:pt>
                <c:pt idx="5">
                  <c:v>2189.1913761465494</c:v>
                </c:pt>
                <c:pt idx="6">
                  <c:v>16.505715698994514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Cinética_IEC!#REF!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16A-6442-A212-E9C6A901C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73855744"/>
        <c:axId val="73857664"/>
      </c:lineChart>
      <c:catAx>
        <c:axId val="7385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>
                    <a:effectLst/>
                  </a:rPr>
                  <a:t>Tempo após infecção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73857664"/>
        <c:crosses val="autoZero"/>
        <c:auto val="1"/>
        <c:lblAlgn val="ctr"/>
        <c:lblOffset val="100"/>
        <c:noMultiLvlLbl val="0"/>
      </c:catAx>
      <c:valAx>
        <c:axId val="73857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PFU/mL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738557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HTR8_IEC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elvetica" pitchFamily="2" charset="0"/>
              <a:ea typeface="+mn-ea"/>
              <a:cs typeface="+mn-cs"/>
            </a:defRPr>
          </a:pPr>
          <a:endParaRPr lang="en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New_Tables_Graph_IEC_MR766bp!$L$3</c:f>
              <c:strCache>
                <c:ptCount val="1"/>
                <c:pt idx="0">
                  <c:v>Intracellular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New_Tables_Graph_IEC_MR766bp!$K$4:$K$10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New_Tables_Graph_IEC_MR766bp!$L$4:$L$10</c:f>
              <c:numCache>
                <c:formatCode>0.0E+00</c:formatCode>
                <c:ptCount val="7"/>
                <c:pt idx="0">
                  <c:v>212390.20866824716</c:v>
                </c:pt>
                <c:pt idx="1">
                  <c:v>482446.89430178283</c:v>
                </c:pt>
                <c:pt idx="2">
                  <c:v>545929.22715339274</c:v>
                </c:pt>
                <c:pt idx="3">
                  <c:v>558378.66849938419</c:v>
                </c:pt>
                <c:pt idx="4">
                  <c:v>617634.57987743244</c:v>
                </c:pt>
                <c:pt idx="5">
                  <c:v>46589.505151938225</c:v>
                </c:pt>
                <c:pt idx="6">
                  <c:v>237310.54102699959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62-B94A-AB54-2C62623C51EC}"/>
            </c:ext>
          </c:extLst>
        </c:ser>
        <c:ser>
          <c:idx val="1"/>
          <c:order val="1"/>
          <c:tx>
            <c:strRef>
              <c:f>New_Tables_Graph_IEC_MR766bp!$M$3</c:f>
              <c:strCache>
                <c:ptCount val="1"/>
                <c:pt idx="0">
                  <c:v>Extracellular</c:v>
                </c:pt>
              </c:strCache>
            </c:strRef>
          </c:tx>
          <c:spPr>
            <a:solidFill>
              <a:srgbClr val="005493"/>
            </a:solidFill>
            <a:ln>
              <a:noFill/>
            </a:ln>
            <a:effectLst/>
          </c:spPr>
          <c:invertIfNegative val="0"/>
          <c:cat>
            <c:strRef>
              <c:f>New_Tables_Graph_IEC_MR766bp!$K$4:$K$10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New_Tables_Graph_IEC_MR766bp!$M$4:$M$10</c:f>
              <c:numCache>
                <c:formatCode>0.0E+00</c:formatCode>
                <c:ptCount val="7"/>
                <c:pt idx="0">
                  <c:v>1992.4898321946214</c:v>
                </c:pt>
                <c:pt idx="1">
                  <c:v>3812.7200083301204</c:v>
                </c:pt>
                <c:pt idx="2">
                  <c:v>11739.969256794782</c:v>
                </c:pt>
                <c:pt idx="3">
                  <c:v>14163.094019208955</c:v>
                </c:pt>
                <c:pt idx="4">
                  <c:v>16385.472223911107</c:v>
                </c:pt>
                <c:pt idx="5">
                  <c:v>608118.82945777557</c:v>
                </c:pt>
                <c:pt idx="6">
                  <c:v>85248.013591800642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62-B94A-AB54-2C62623C51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907313615"/>
        <c:axId val="1907590191"/>
      </c:barChart>
      <c:lineChart>
        <c:grouping val="standard"/>
        <c:varyColors val="0"/>
        <c:ser>
          <c:idx val="2"/>
          <c:order val="2"/>
          <c:tx>
            <c:strRef>
              <c:f>New_Tables_Graph_IEC_MR766bp!$N$3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New_Tables_Graph_IEC_MR766bp!$K$4:$K$10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New_Tables_Graph_IEC_MR766bp!$N$4:$N$10</c:f>
              <c:numCache>
                <c:formatCode>0.0E+00</c:formatCode>
                <c:ptCount val="7"/>
                <c:pt idx="0">
                  <c:v>212390.20866824716</c:v>
                </c:pt>
                <c:pt idx="1">
                  <c:v>482446.89430178283</c:v>
                </c:pt>
                <c:pt idx="2">
                  <c:v>545929.22715339274</c:v>
                </c:pt>
                <c:pt idx="3">
                  <c:v>558378.66849938419</c:v>
                </c:pt>
                <c:pt idx="4">
                  <c:v>617634.57987743244</c:v>
                </c:pt>
                <c:pt idx="5">
                  <c:v>46589.505151938225</c:v>
                </c:pt>
                <c:pt idx="6">
                  <c:v>237310.54102699959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6D62-B94A-AB54-2C62623C51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7313615"/>
        <c:axId val="1907590191"/>
      </c:lineChart>
      <c:catAx>
        <c:axId val="19073136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Hours pos infection</a:t>
                </a:r>
              </a:p>
            </c:rich>
          </c:tx>
          <c:layout>
            <c:manualLayout>
              <c:xMode val="edge"/>
              <c:yMode val="edge"/>
              <c:x val="0.45059828555142956"/>
              <c:y val="0.873850319904588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BR"/>
          </a:p>
        </c:txPr>
        <c:crossAx val="1907590191"/>
        <c:crosses val="autoZero"/>
        <c:auto val="1"/>
        <c:lblAlgn val="ctr"/>
        <c:lblOffset val="100"/>
        <c:noMultiLvlLbl val="0"/>
      </c:catAx>
      <c:valAx>
        <c:axId val="1907590191"/>
        <c:scaling>
          <c:logBase val="10"/>
          <c:orientation val="minMax"/>
          <c:min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PFU/mL</a:t>
                </a:r>
              </a:p>
            </c:rich>
          </c:tx>
          <c:layout>
            <c:manualLayout>
              <c:xMode val="edge"/>
              <c:yMode val="edge"/>
              <c:x val="1.3391305081345024E-2"/>
              <c:y val="0.387902160354367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BR"/>
            </a:p>
          </c:txPr>
        </c:title>
        <c:numFmt formatCode="0.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BR"/>
          </a:p>
        </c:txPr>
        <c:crossAx val="1907313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Helvetica" pitchFamily="2" charset="0"/>
              <a:ea typeface="+mn-ea"/>
              <a:cs typeface="+mn-cs"/>
            </a:defRPr>
          </a:pPr>
          <a:endParaRPr lang="en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>
          <a:latin typeface="Helvetica" pitchFamily="2" charset="0"/>
        </a:defRPr>
      </a:pPr>
      <a:endParaRPr lang="en-B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HuH-7_IEC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elvetica" pitchFamily="2" charset="0"/>
              <a:ea typeface="+mn-ea"/>
              <a:cs typeface="+mn-cs"/>
            </a:defRPr>
          </a:pPr>
          <a:endParaRPr lang="en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New_Tables_Graph_IEC_MR766bp!$Q$3</c:f>
              <c:strCache>
                <c:ptCount val="1"/>
                <c:pt idx="0">
                  <c:v>Intracellular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New_Tables_Graph_IEC_MR766bp!$P$4:$P$10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New_Tables_Graph_IEC_MR766bp!$Q$4:$Q$10</c:f>
              <c:numCache>
                <c:formatCode>0.0E+00</c:formatCode>
                <c:ptCount val="7"/>
                <c:pt idx="0">
                  <c:v>26832.595217592745</c:v>
                </c:pt>
                <c:pt idx="1">
                  <c:v>434273.53195809084</c:v>
                </c:pt>
                <c:pt idx="2">
                  <c:v>1707045.3207219718</c:v>
                </c:pt>
                <c:pt idx="3">
                  <c:v>1285466.5086779664</c:v>
                </c:pt>
                <c:pt idx="4">
                  <c:v>239541.43786404585</c:v>
                </c:pt>
                <c:pt idx="5">
                  <c:v>26590.196246429037</c:v>
                </c:pt>
                <c:pt idx="6">
                  <c:v>9617.2693323549283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0-1749-B266-91AA4A2EF0F8}"/>
            </c:ext>
          </c:extLst>
        </c:ser>
        <c:ser>
          <c:idx val="1"/>
          <c:order val="1"/>
          <c:tx>
            <c:strRef>
              <c:f>New_Tables_Graph_IEC_MR766bp!$R$3</c:f>
              <c:strCache>
                <c:ptCount val="1"/>
                <c:pt idx="0">
                  <c:v>Extracellular</c:v>
                </c:pt>
              </c:strCache>
            </c:strRef>
          </c:tx>
          <c:spPr>
            <a:solidFill>
              <a:srgbClr val="005493"/>
            </a:solidFill>
            <a:ln>
              <a:noFill/>
            </a:ln>
            <a:effectLst/>
          </c:spPr>
          <c:invertIfNegative val="0"/>
          <c:cat>
            <c:strRef>
              <c:f>New_Tables_Graph_IEC_MR766bp!$P$4:$P$10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New_Tables_Graph_IEC_MR766bp!$R$4:$R$10</c:f>
              <c:numCache>
                <c:formatCode>0.0E+00</c:formatCode>
                <c:ptCount val="7"/>
                <c:pt idx="0">
                  <c:v>95293.135512875859</c:v>
                </c:pt>
                <c:pt idx="1">
                  <c:v>196472.90213884131</c:v>
                </c:pt>
                <c:pt idx="2">
                  <c:v>1350912.0365946144</c:v>
                </c:pt>
                <c:pt idx="3">
                  <c:v>1176215.7007576646</c:v>
                </c:pt>
                <c:pt idx="4">
                  <c:v>2902171.6157097463</c:v>
                </c:pt>
                <c:pt idx="5">
                  <c:v>1640876.8874148384</c:v>
                </c:pt>
                <c:pt idx="6">
                  <c:v>2384097.5498118368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00-1749-B266-91AA4A2EF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879336031"/>
        <c:axId val="1894473487"/>
      </c:barChart>
      <c:lineChart>
        <c:grouping val="standard"/>
        <c:varyColors val="0"/>
        <c:ser>
          <c:idx val="2"/>
          <c:order val="2"/>
          <c:tx>
            <c:strRef>
              <c:f>New_Tables_Graph_IEC_MR766bp!$S$3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New_Tables_Graph_IEC_MR766bp!$P$4:$P$10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New_Tables_Graph_IEC_MR766bp!$S$4:$S$10</c:f>
              <c:numCache>
                <c:formatCode>0.0E+00</c:formatCode>
                <c:ptCount val="7"/>
                <c:pt idx="0">
                  <c:v>26832.595217592745</c:v>
                </c:pt>
                <c:pt idx="1">
                  <c:v>434273.53195809084</c:v>
                </c:pt>
                <c:pt idx="2">
                  <c:v>1707045.3207219718</c:v>
                </c:pt>
                <c:pt idx="3">
                  <c:v>1285466.5086779664</c:v>
                </c:pt>
                <c:pt idx="4">
                  <c:v>239541.43786404585</c:v>
                </c:pt>
                <c:pt idx="5">
                  <c:v>26590.196246429037</c:v>
                </c:pt>
                <c:pt idx="6">
                  <c:v>9617.2693323549283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F00-1749-B266-91AA4A2EF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9336031"/>
        <c:axId val="1894473487"/>
      </c:lineChart>
      <c:catAx>
        <c:axId val="18793360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Hours pos infection</a:t>
                </a:r>
              </a:p>
            </c:rich>
          </c:tx>
          <c:layout>
            <c:manualLayout>
              <c:xMode val="edge"/>
              <c:yMode val="edge"/>
              <c:x val="0.45233275455294558"/>
              <c:y val="0.874179021449309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BR"/>
          </a:p>
        </c:txPr>
        <c:crossAx val="1894473487"/>
        <c:crosses val="autoZero"/>
        <c:auto val="1"/>
        <c:lblAlgn val="ctr"/>
        <c:lblOffset val="100"/>
        <c:noMultiLvlLbl val="0"/>
      </c:catAx>
      <c:valAx>
        <c:axId val="1894473487"/>
        <c:scaling>
          <c:logBase val="10"/>
          <c:orientation val="minMax"/>
          <c:min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 sz="1200" b="0">
                    <a:solidFill>
                      <a:schemeClr val="tx1"/>
                    </a:solidFill>
                  </a:rPr>
                  <a:t>PFU/mL</a:t>
                </a:r>
              </a:p>
            </c:rich>
          </c:tx>
          <c:layout>
            <c:manualLayout>
              <c:xMode val="edge"/>
              <c:yMode val="edge"/>
              <c:x val="1.4216476924740965E-2"/>
              <c:y val="0.397114741223769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BR"/>
            </a:p>
          </c:txPr>
        </c:title>
        <c:numFmt formatCode="0.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BR"/>
          </a:p>
        </c:txPr>
        <c:crossAx val="1879336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Helvetica" pitchFamily="2" charset="0"/>
              <a:ea typeface="+mn-ea"/>
              <a:cs typeface="+mn-cs"/>
            </a:defRPr>
          </a:pPr>
          <a:endParaRPr lang="en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>
          <a:latin typeface="Helvetica" pitchFamily="2" charset="0"/>
        </a:defRPr>
      </a:pPr>
      <a:endParaRPr lang="en-BR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BeWo_MR766bp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elvetica" pitchFamily="2" charset="0"/>
              <a:ea typeface="+mn-ea"/>
              <a:cs typeface="+mn-cs"/>
            </a:defRPr>
          </a:pPr>
          <a:endParaRPr lang="en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New_Tables_Graph_IEC_MR766bp!$B$14</c:f>
              <c:strCache>
                <c:ptCount val="1"/>
                <c:pt idx="0">
                  <c:v>Intracellular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New_Tables_Graph_IEC_MR766bp!$A$15:$A$21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New_Tables_Graph_IEC_MR766bp!$B$15:$B$21</c:f>
              <c:numCache>
                <c:formatCode>0.0E+00</c:formatCode>
                <c:ptCount val="7"/>
                <c:pt idx="0">
                  <c:v>31543718.930502683</c:v>
                </c:pt>
                <c:pt idx="1">
                  <c:v>754074439.42039669</c:v>
                </c:pt>
                <c:pt idx="2">
                  <c:v>153406316.12919405</c:v>
                </c:pt>
                <c:pt idx="3">
                  <c:v>4153978.4884177679</c:v>
                </c:pt>
                <c:pt idx="4">
                  <c:v>641422.35453036567</c:v>
                </c:pt>
                <c:pt idx="5">
                  <c:v>126656.29769549004</c:v>
                </c:pt>
                <c:pt idx="6">
                  <c:v>10102.693264142752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55-1446-AB72-A4E592ABA4E9}"/>
            </c:ext>
          </c:extLst>
        </c:ser>
        <c:ser>
          <c:idx val="1"/>
          <c:order val="1"/>
          <c:tx>
            <c:strRef>
              <c:f>New_Tables_Graph_IEC_MR766bp!$C$14</c:f>
              <c:strCache>
                <c:ptCount val="1"/>
                <c:pt idx="0">
                  <c:v>Extracellular</c:v>
                </c:pt>
              </c:strCache>
            </c:strRef>
          </c:tx>
          <c:spPr>
            <a:solidFill>
              <a:srgbClr val="005493"/>
            </a:solidFill>
            <a:ln>
              <a:noFill/>
            </a:ln>
            <a:effectLst/>
          </c:spPr>
          <c:invertIfNegative val="0"/>
          <c:cat>
            <c:strRef>
              <c:f>New_Tables_Graph_IEC_MR766bp!$A$15:$A$21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New_Tables_Graph_IEC_MR766bp!$C$15:$C$21</c:f>
              <c:numCache>
                <c:formatCode>0.0E+00</c:formatCode>
                <c:ptCount val="7"/>
                <c:pt idx="0">
                  <c:v>29011797.908844385</c:v>
                </c:pt>
                <c:pt idx="1">
                  <c:v>102275295.61102255</c:v>
                </c:pt>
                <c:pt idx="2">
                  <c:v>273872863.55581558</c:v>
                </c:pt>
                <c:pt idx="3">
                  <c:v>134601965.89684311</c:v>
                </c:pt>
                <c:pt idx="4">
                  <c:v>173735861.93587649</c:v>
                </c:pt>
                <c:pt idx="5">
                  <c:v>94820753.26151377</c:v>
                </c:pt>
                <c:pt idx="6">
                  <c:v>104341706.29538418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55-1446-AB72-A4E592ABA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886841775"/>
        <c:axId val="1908885567"/>
      </c:barChart>
      <c:lineChart>
        <c:grouping val="standard"/>
        <c:varyColors val="0"/>
        <c:ser>
          <c:idx val="2"/>
          <c:order val="2"/>
          <c:tx>
            <c:strRef>
              <c:f>New_Tables_Graph_IEC_MR766bp!$D$14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New_Tables_Graph_IEC_MR766bp!$A$15:$A$21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New_Tables_Graph_IEC_MR766bp!$D$15:$D$21</c:f>
              <c:numCache>
                <c:formatCode>0.0E+00</c:formatCode>
                <c:ptCount val="7"/>
                <c:pt idx="0">
                  <c:v>60555516.839347064</c:v>
                </c:pt>
                <c:pt idx="1">
                  <c:v>856349735.03141928</c:v>
                </c:pt>
                <c:pt idx="2">
                  <c:v>427279189.12506104</c:v>
                </c:pt>
                <c:pt idx="3">
                  <c:v>138755944.38526088</c:v>
                </c:pt>
                <c:pt idx="4">
                  <c:v>174377284.29040685</c:v>
                </c:pt>
                <c:pt idx="5">
                  <c:v>94947409.559209257</c:v>
                </c:pt>
                <c:pt idx="6">
                  <c:v>104351808.98864833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0755-1446-AB72-A4E592ABA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6841775"/>
        <c:axId val="1908885567"/>
      </c:lineChart>
      <c:catAx>
        <c:axId val="18868417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Hours pos infection</a:t>
                </a:r>
              </a:p>
            </c:rich>
          </c:tx>
          <c:layout>
            <c:manualLayout>
              <c:xMode val="edge"/>
              <c:yMode val="edge"/>
              <c:x val="0.44303864563536516"/>
              <c:y val="0.867740847012443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BR"/>
          </a:p>
        </c:txPr>
        <c:crossAx val="1908885567"/>
        <c:crosses val="autoZero"/>
        <c:auto val="1"/>
        <c:lblAlgn val="ctr"/>
        <c:lblOffset val="100"/>
        <c:noMultiLvlLbl val="0"/>
      </c:catAx>
      <c:valAx>
        <c:axId val="1908885567"/>
        <c:scaling>
          <c:logBase val="10"/>
          <c:orientation val="minMax"/>
          <c:min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PFU/mL</a:t>
                </a:r>
              </a:p>
            </c:rich>
          </c:tx>
          <c:layout>
            <c:manualLayout>
              <c:xMode val="edge"/>
              <c:yMode val="edge"/>
              <c:x val="1.486486350911773E-2"/>
              <c:y val="0.38281651300425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BR"/>
            </a:p>
          </c:txPr>
        </c:title>
        <c:numFmt formatCode="0.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BR"/>
          </a:p>
        </c:txPr>
        <c:crossAx val="1886841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Helvetica" pitchFamily="2" charset="0"/>
              <a:ea typeface="+mn-ea"/>
              <a:cs typeface="+mn-cs"/>
            </a:defRPr>
          </a:pPr>
          <a:endParaRPr lang="en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>
          <a:latin typeface="Helvetica" pitchFamily="2" charset="0"/>
        </a:defRPr>
      </a:pPr>
      <a:endParaRPr lang="en-BR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BeWofork_MR766bp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elvetica" pitchFamily="2" charset="0"/>
              <a:ea typeface="+mn-ea"/>
              <a:cs typeface="+mn-cs"/>
            </a:defRPr>
          </a:pPr>
          <a:endParaRPr lang="en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New_Tables_Graph_IEC_MR766bp!$G$14</c:f>
              <c:strCache>
                <c:ptCount val="1"/>
                <c:pt idx="0">
                  <c:v>Intracellular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New_Tables_Graph_IEC_MR766bp!$F$15:$F$21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New_Tables_Graph_IEC_MR766bp!$G$15:$G$21</c:f>
              <c:numCache>
                <c:formatCode>0.0E+00</c:formatCode>
                <c:ptCount val="7"/>
                <c:pt idx="0">
                  <c:v>20143872.045801722</c:v>
                </c:pt>
                <c:pt idx="1">
                  <c:v>717635638.48235428</c:v>
                </c:pt>
                <c:pt idx="2">
                  <c:v>221652304.12119466</c:v>
                </c:pt>
                <c:pt idx="3">
                  <c:v>10552472.624913711</c:v>
                </c:pt>
                <c:pt idx="4">
                  <c:v>2600181.7802109215</c:v>
                </c:pt>
                <c:pt idx="5">
                  <c:v>1168036.8642696349</c:v>
                </c:pt>
                <c:pt idx="6">
                  <c:v>76592.511095978174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A5-1C4F-9AAB-100D7B811846}"/>
            </c:ext>
          </c:extLst>
        </c:ser>
        <c:ser>
          <c:idx val="1"/>
          <c:order val="1"/>
          <c:tx>
            <c:strRef>
              <c:f>New_Tables_Graph_IEC_MR766bp!$H$14</c:f>
              <c:strCache>
                <c:ptCount val="1"/>
                <c:pt idx="0">
                  <c:v>Extracellular</c:v>
                </c:pt>
              </c:strCache>
            </c:strRef>
          </c:tx>
          <c:spPr>
            <a:solidFill>
              <a:srgbClr val="005493"/>
            </a:solidFill>
            <a:ln>
              <a:noFill/>
            </a:ln>
            <a:effectLst/>
          </c:spPr>
          <c:invertIfNegative val="0"/>
          <c:cat>
            <c:strRef>
              <c:f>New_Tables_Graph_IEC_MR766bp!$F$15:$F$21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New_Tables_Graph_IEC_MR766bp!$H$15:$H$21</c:f>
              <c:numCache>
                <c:formatCode>0.0E+00</c:formatCode>
                <c:ptCount val="7"/>
                <c:pt idx="0">
                  <c:v>38252487.605269492</c:v>
                </c:pt>
                <c:pt idx="1">
                  <c:v>126436687.06238139</c:v>
                </c:pt>
                <c:pt idx="2">
                  <c:v>169792656.07724729</c:v>
                </c:pt>
                <c:pt idx="3">
                  <c:v>317204295.99271071</c:v>
                </c:pt>
                <c:pt idx="4">
                  <c:v>354437371.80185348</c:v>
                </c:pt>
                <c:pt idx="5">
                  <c:v>166548036.97533324</c:v>
                </c:pt>
                <c:pt idx="6">
                  <c:v>227544137.14750469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A5-1C4F-9AAB-100D7B8118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838452559"/>
        <c:axId val="1879326607"/>
      </c:barChart>
      <c:lineChart>
        <c:grouping val="standard"/>
        <c:varyColors val="0"/>
        <c:ser>
          <c:idx val="2"/>
          <c:order val="2"/>
          <c:tx>
            <c:strRef>
              <c:f>New_Tables_Graph_IEC_MR766bp!$I$14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New_Tables_Graph_IEC_MR766bp!$F$15:$F$21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New_Tables_Graph_IEC_MR766bp!$I$15:$I$21</c:f>
              <c:numCache>
                <c:formatCode>0.0E+00</c:formatCode>
                <c:ptCount val="7"/>
                <c:pt idx="0">
                  <c:v>20143872.045801722</c:v>
                </c:pt>
                <c:pt idx="1">
                  <c:v>717635638.48235428</c:v>
                </c:pt>
                <c:pt idx="2">
                  <c:v>221652304.12119466</c:v>
                </c:pt>
                <c:pt idx="3">
                  <c:v>10552472.624913711</c:v>
                </c:pt>
                <c:pt idx="4">
                  <c:v>2600181.7802109215</c:v>
                </c:pt>
                <c:pt idx="5">
                  <c:v>1168036.8642696349</c:v>
                </c:pt>
                <c:pt idx="6">
                  <c:v>76592.511095978174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04A5-1C4F-9AAB-100D7B8118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452559"/>
        <c:axId val="1879326607"/>
      </c:lineChart>
      <c:catAx>
        <c:axId val="18384525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Hours</a:t>
                </a:r>
                <a:r>
                  <a:rPr lang="en-US" sz="1200" baseline="0">
                    <a:solidFill>
                      <a:schemeClr val="tx1"/>
                    </a:solidFill>
                  </a:rPr>
                  <a:t> pos infection</a:t>
                </a:r>
                <a:endParaRPr lang="en-US" sz="12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44324478670935363"/>
              <c:y val="0.864277449667991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BR"/>
          </a:p>
        </c:txPr>
        <c:crossAx val="1879326607"/>
        <c:crosses val="autoZero"/>
        <c:auto val="1"/>
        <c:lblAlgn val="ctr"/>
        <c:lblOffset val="100"/>
        <c:noMultiLvlLbl val="0"/>
      </c:catAx>
      <c:valAx>
        <c:axId val="1879326607"/>
        <c:scaling>
          <c:logBase val="10"/>
          <c:orientation val="minMax"/>
          <c:min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PFU/mL</a:t>
                </a:r>
              </a:p>
            </c:rich>
          </c:tx>
          <c:layout>
            <c:manualLayout>
              <c:xMode val="edge"/>
              <c:yMode val="edge"/>
              <c:x val="1.5384615384615385E-2"/>
              <c:y val="0.379395370791648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BR"/>
            </a:p>
          </c:txPr>
        </c:title>
        <c:numFmt formatCode="0.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BR"/>
          </a:p>
        </c:txPr>
        <c:crossAx val="18384525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Helvetica" pitchFamily="2" charset="0"/>
              <a:ea typeface="+mn-ea"/>
              <a:cs typeface="+mn-cs"/>
            </a:defRPr>
          </a:pPr>
          <a:endParaRPr lang="en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>
          <a:latin typeface="Helvetica" pitchFamily="2" charset="0"/>
        </a:defRPr>
      </a:pPr>
      <a:endParaRPr lang="en-B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HTR8_MR766bp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elvetica" pitchFamily="2" charset="0"/>
              <a:ea typeface="+mn-ea"/>
              <a:cs typeface="+mn-cs"/>
            </a:defRPr>
          </a:pPr>
          <a:endParaRPr lang="en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New_Tables_Graph_IEC_MR766bp!$L$14</c:f>
              <c:strCache>
                <c:ptCount val="1"/>
                <c:pt idx="0">
                  <c:v>Intracellular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New_Tables_Graph_IEC_MR766bp!$K$15:$K$21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New_Tables_Graph_IEC_MR766bp!$L$15:$L$21</c:f>
              <c:numCache>
                <c:formatCode>0.0E+00</c:formatCode>
                <c:ptCount val="7"/>
                <c:pt idx="0">
                  <c:v>27684681.455804404</c:v>
                </c:pt>
                <c:pt idx="1">
                  <c:v>419494692.11995053</c:v>
                </c:pt>
                <c:pt idx="2">
                  <c:v>316687591.64419121</c:v>
                </c:pt>
                <c:pt idx="3">
                  <c:v>16551281.330437262</c:v>
                </c:pt>
                <c:pt idx="4">
                  <c:v>1234519.1165906428</c:v>
                </c:pt>
                <c:pt idx="5">
                  <c:v>52022.955801614109</c:v>
                </c:pt>
                <c:pt idx="6">
                  <c:v>16670.388596234487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72-B14F-BB20-143C9C1FAF1E}"/>
            </c:ext>
          </c:extLst>
        </c:ser>
        <c:ser>
          <c:idx val="1"/>
          <c:order val="1"/>
          <c:tx>
            <c:strRef>
              <c:f>New_Tables_Graph_IEC_MR766bp!$M$14</c:f>
              <c:strCache>
                <c:ptCount val="1"/>
                <c:pt idx="0">
                  <c:v>Extracellular</c:v>
                </c:pt>
              </c:strCache>
            </c:strRef>
          </c:tx>
          <c:spPr>
            <a:solidFill>
              <a:srgbClr val="005493"/>
            </a:solidFill>
            <a:ln>
              <a:noFill/>
            </a:ln>
            <a:effectLst/>
          </c:spPr>
          <c:invertIfNegative val="0"/>
          <c:cat>
            <c:strRef>
              <c:f>New_Tables_Graph_IEC_MR766bp!$K$15:$K$21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New_Tables_Graph_IEC_MR766bp!$M$15:$M$21</c:f>
              <c:numCache>
                <c:formatCode>0.0E+00</c:formatCode>
                <c:ptCount val="7"/>
                <c:pt idx="0">
                  <c:v>29008768.648968846</c:v>
                </c:pt>
                <c:pt idx="1">
                  <c:v>63218546.757949822</c:v>
                </c:pt>
                <c:pt idx="2">
                  <c:v>38946736.22341533</c:v>
                </c:pt>
                <c:pt idx="3">
                  <c:v>38044997.57508301</c:v>
                </c:pt>
                <c:pt idx="4">
                  <c:v>85694345.591548502</c:v>
                </c:pt>
                <c:pt idx="5">
                  <c:v>51206541.790783778</c:v>
                </c:pt>
                <c:pt idx="6">
                  <c:v>42280916.086720012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72-B14F-BB20-143C9C1FA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908320399"/>
        <c:axId val="1907965983"/>
      </c:barChart>
      <c:lineChart>
        <c:grouping val="standard"/>
        <c:varyColors val="0"/>
        <c:ser>
          <c:idx val="2"/>
          <c:order val="2"/>
          <c:tx>
            <c:strRef>
              <c:f>New_Tables_Graph_IEC_MR766bp!$N$14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New_Tables_Graph_IEC_MR766bp!$K$15:$K$21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New_Tables_Graph_IEC_MR766bp!$N$15:$N$21</c:f>
              <c:numCache>
                <c:formatCode>0.0E+00</c:formatCode>
                <c:ptCount val="7"/>
                <c:pt idx="0">
                  <c:v>27684681.455804404</c:v>
                </c:pt>
                <c:pt idx="1">
                  <c:v>419494692.11995053</c:v>
                </c:pt>
                <c:pt idx="2">
                  <c:v>316687591.64419121</c:v>
                </c:pt>
                <c:pt idx="3">
                  <c:v>16551281.330437262</c:v>
                </c:pt>
                <c:pt idx="4">
                  <c:v>1234519.1165906428</c:v>
                </c:pt>
                <c:pt idx="5">
                  <c:v>52022.955801614109</c:v>
                </c:pt>
                <c:pt idx="6">
                  <c:v>16670.388596234487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7272-B14F-BB20-143C9C1FA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8320399"/>
        <c:axId val="1907965983"/>
      </c:lineChart>
      <c:catAx>
        <c:axId val="19083203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Hous</a:t>
                </a:r>
                <a:r>
                  <a:rPr lang="en-US" sz="1200" baseline="0">
                    <a:solidFill>
                      <a:schemeClr val="tx1"/>
                    </a:solidFill>
                  </a:rPr>
                  <a:t> pos infection</a:t>
                </a:r>
                <a:endParaRPr lang="en-US" sz="12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44798325129735628"/>
              <c:y val="0.866619352851791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BR"/>
          </a:p>
        </c:txPr>
        <c:crossAx val="1907965983"/>
        <c:crosses val="autoZero"/>
        <c:auto val="1"/>
        <c:lblAlgn val="ctr"/>
        <c:lblOffset val="100"/>
        <c:noMultiLvlLbl val="0"/>
      </c:catAx>
      <c:valAx>
        <c:axId val="1907965983"/>
        <c:scaling>
          <c:logBase val="10"/>
          <c:orientation val="minMax"/>
          <c:min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PFU/mL</a:t>
                </a:r>
              </a:p>
            </c:rich>
          </c:tx>
          <c:layout>
            <c:manualLayout>
              <c:xMode val="edge"/>
              <c:yMode val="edge"/>
              <c:x val="1.4666663367079858E-2"/>
              <c:y val="0.378713630564952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BR"/>
            </a:p>
          </c:txPr>
        </c:title>
        <c:numFmt formatCode="0.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BR"/>
          </a:p>
        </c:txPr>
        <c:crossAx val="19083203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Helvetica" pitchFamily="2" charset="0"/>
              <a:ea typeface="+mn-ea"/>
              <a:cs typeface="+mn-cs"/>
            </a:defRPr>
          </a:pPr>
          <a:endParaRPr lang="en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>
          <a:latin typeface="Helvetica" pitchFamily="2" charset="0"/>
        </a:defRPr>
      </a:pPr>
      <a:endParaRPr lang="en-B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HuH-7_MR766bp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elvetica" pitchFamily="2" charset="0"/>
              <a:ea typeface="+mn-ea"/>
              <a:cs typeface="+mn-cs"/>
            </a:defRPr>
          </a:pPr>
          <a:endParaRPr lang="en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New_Tables_Graph_IEC_MR766bp!$Q$14</c:f>
              <c:strCache>
                <c:ptCount val="1"/>
                <c:pt idx="0">
                  <c:v>Intracellular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New_Tables_Graph_IEC_MR766bp!$P$15:$P$21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New_Tables_Graph_IEC_MR766bp!$Q$15:$Q$21</c:f>
              <c:numCache>
                <c:formatCode>0.0E+00</c:formatCode>
                <c:ptCount val="7"/>
                <c:pt idx="0">
                  <c:v>2471419.4795991885</c:v>
                </c:pt>
                <c:pt idx="1">
                  <c:v>33738800.048246518</c:v>
                </c:pt>
                <c:pt idx="2">
                  <c:v>36708785.961838163</c:v>
                </c:pt>
                <c:pt idx="3">
                  <c:v>13350097.05228886</c:v>
                </c:pt>
                <c:pt idx="4">
                  <c:v>2452828.3483237503</c:v>
                </c:pt>
                <c:pt idx="5">
                  <c:v>1218138.1172089903</c:v>
                </c:pt>
                <c:pt idx="6">
                  <c:v>523254.21891645814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48-694F-A629-6BD157D3FBFA}"/>
            </c:ext>
          </c:extLst>
        </c:ser>
        <c:ser>
          <c:idx val="1"/>
          <c:order val="1"/>
          <c:tx>
            <c:strRef>
              <c:f>New_Tables_Graph_IEC_MR766bp!$R$14</c:f>
              <c:strCache>
                <c:ptCount val="1"/>
                <c:pt idx="0">
                  <c:v>Extracellular</c:v>
                </c:pt>
              </c:strCache>
            </c:strRef>
          </c:tx>
          <c:spPr>
            <a:solidFill>
              <a:srgbClr val="005493"/>
            </a:solidFill>
            <a:ln>
              <a:noFill/>
            </a:ln>
            <a:effectLst/>
          </c:spPr>
          <c:invertIfNegative val="0"/>
          <c:cat>
            <c:strRef>
              <c:f>New_Tables_Graph_IEC_MR766bp!$P$15:$P$21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New_Tables_Graph_IEC_MR766bp!$R$15:$R$21</c:f>
              <c:numCache>
                <c:formatCode>0.0E+00</c:formatCode>
                <c:ptCount val="7"/>
                <c:pt idx="0">
                  <c:v>33468047.924714498</c:v>
                </c:pt>
                <c:pt idx="1">
                  <c:v>24420196.860692389</c:v>
                </c:pt>
                <c:pt idx="2">
                  <c:v>177722386.58843264</c:v>
                </c:pt>
                <c:pt idx="3">
                  <c:v>145167889.13242558</c:v>
                </c:pt>
                <c:pt idx="4">
                  <c:v>220038349.48195857</c:v>
                </c:pt>
                <c:pt idx="5">
                  <c:v>100509229.37403874</c:v>
                </c:pt>
                <c:pt idx="6">
                  <c:v>133162214.93160209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48-694F-A629-6BD157D3F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908802687"/>
        <c:axId val="1908166175"/>
      </c:barChart>
      <c:lineChart>
        <c:grouping val="standard"/>
        <c:varyColors val="0"/>
        <c:ser>
          <c:idx val="2"/>
          <c:order val="2"/>
          <c:tx>
            <c:strRef>
              <c:f>New_Tables_Graph_IEC_MR766bp!$S$14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New_Tables_Graph_IEC_MR766bp!$P$15:$P$21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New_Tables_Graph_IEC_MR766bp!$S$15:$S$21</c:f>
              <c:numCache>
                <c:formatCode>0.0E+00</c:formatCode>
                <c:ptCount val="7"/>
                <c:pt idx="0">
                  <c:v>2471419.4795991885</c:v>
                </c:pt>
                <c:pt idx="1">
                  <c:v>33738800.048246518</c:v>
                </c:pt>
                <c:pt idx="2">
                  <c:v>36708785.961838163</c:v>
                </c:pt>
                <c:pt idx="3">
                  <c:v>13350097.05228886</c:v>
                </c:pt>
                <c:pt idx="4">
                  <c:v>2452828.3483237503</c:v>
                </c:pt>
                <c:pt idx="5">
                  <c:v>1218138.1172089903</c:v>
                </c:pt>
                <c:pt idx="6">
                  <c:v>523254.21891645814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348-694F-A629-6BD157D3F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8802687"/>
        <c:axId val="1908166175"/>
      </c:lineChart>
      <c:catAx>
        <c:axId val="19088026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Hours pos infection</a:t>
                </a:r>
              </a:p>
            </c:rich>
          </c:tx>
          <c:layout>
            <c:manualLayout>
              <c:xMode val="edge"/>
              <c:yMode val="edge"/>
              <c:x val="0.44303864563536516"/>
              <c:y val="0.864277416628366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BR"/>
          </a:p>
        </c:txPr>
        <c:crossAx val="1908166175"/>
        <c:crosses val="autoZero"/>
        <c:auto val="1"/>
        <c:lblAlgn val="ctr"/>
        <c:lblOffset val="100"/>
        <c:noMultiLvlLbl val="0"/>
      </c:catAx>
      <c:valAx>
        <c:axId val="1908166175"/>
        <c:scaling>
          <c:logBase val="10"/>
          <c:orientation val="minMax"/>
          <c:min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PFU/ml</a:t>
                </a:r>
              </a:p>
            </c:rich>
          </c:tx>
          <c:layout>
            <c:manualLayout>
              <c:xMode val="edge"/>
              <c:yMode val="edge"/>
              <c:x val="1.698841543899169E-2"/>
              <c:y val="0.385594293103582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BR"/>
            </a:p>
          </c:txPr>
        </c:title>
        <c:numFmt formatCode="0.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BR"/>
          </a:p>
        </c:txPr>
        <c:crossAx val="19088026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Helvetica" pitchFamily="2" charset="0"/>
              <a:ea typeface="+mn-ea"/>
              <a:cs typeface="+mn-cs"/>
            </a:defRPr>
          </a:pPr>
          <a:endParaRPr lang="en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>
          <a:latin typeface="Helvetica" pitchFamily="2" charset="0"/>
        </a:defRPr>
      </a:pPr>
      <a:endParaRPr lang="en-B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lang="en-US" sz="1400"/>
            </a:pPr>
            <a:r>
              <a:rPr lang="en-US" sz="1400"/>
              <a:t>Extracellular Huh-7/IEC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circle"/>
            <c:size val="9"/>
          </c:marker>
          <c:cat>
            <c:strRef>
              <c:f>'Add file 8_Knetcs_IEC'!$H$47:$H$53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8_Knetcs_IEC'!$I$47:$I$53</c:f>
              <c:numCache>
                <c:formatCode>0.0E+00</c:formatCode>
                <c:ptCount val="7"/>
                <c:pt idx="0">
                  <c:v>95293.135512875859</c:v>
                </c:pt>
                <c:pt idx="1">
                  <c:v>196472.90213884131</c:v>
                </c:pt>
                <c:pt idx="2">
                  <c:v>1350912.0365946144</c:v>
                </c:pt>
                <c:pt idx="3">
                  <c:v>1176215.7007576646</c:v>
                </c:pt>
                <c:pt idx="4">
                  <c:v>2902171.6157097463</c:v>
                </c:pt>
                <c:pt idx="5">
                  <c:v>1640876.8874148384</c:v>
                </c:pt>
                <c:pt idx="6">
                  <c:v>2384097.5498118368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CF-0247-947B-F2067FD4C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0305152"/>
        <c:axId val="80323712"/>
      </c:lineChart>
      <c:catAx>
        <c:axId val="8030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Tempo</a:t>
                </a:r>
                <a:r>
                  <a:rPr lang="en-US" baseline="0"/>
                  <a:t> após infecção</a:t>
                </a:r>
                <a:endParaRPr lang="en-US"/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0323712"/>
        <c:crosses val="autoZero"/>
        <c:auto val="1"/>
        <c:lblAlgn val="ctr"/>
        <c:lblOffset val="100"/>
        <c:noMultiLvlLbl val="0"/>
      </c:catAx>
      <c:valAx>
        <c:axId val="8032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PFU/mL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03051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en-US"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Intracellular Huh-7/IEC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circle"/>
            <c:size val="9"/>
          </c:marker>
          <c:val>
            <c:numRef>
              <c:f>'Add file 8_Knetcs_IEC'!$J$47:$J$53</c:f>
              <c:numCache>
                <c:formatCode>0.0E+00</c:formatCode>
                <c:ptCount val="7"/>
                <c:pt idx="0">
                  <c:v>26832.595217592745</c:v>
                </c:pt>
                <c:pt idx="1">
                  <c:v>434273.53195809084</c:v>
                </c:pt>
                <c:pt idx="2">
                  <c:v>1707045.3207219718</c:v>
                </c:pt>
                <c:pt idx="3">
                  <c:v>1285466.5086779664</c:v>
                </c:pt>
                <c:pt idx="4">
                  <c:v>239541.43786404585</c:v>
                </c:pt>
                <c:pt idx="5">
                  <c:v>26590.196246429037</c:v>
                </c:pt>
                <c:pt idx="6">
                  <c:v>9617.2693323549283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Cinética_IEC!#REF!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2D9D-BA44-8687-1327B29F8F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1864192"/>
        <c:axId val="81866112"/>
      </c:lineChart>
      <c:catAx>
        <c:axId val="8186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Tempo</a:t>
                </a:r>
                <a:r>
                  <a:rPr lang="en-US" baseline="0"/>
                  <a:t> após infecção</a:t>
                </a:r>
                <a:endParaRPr lang="en-US"/>
              </a:p>
            </c:rich>
          </c:tx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1866112"/>
        <c:crosses val="autoZero"/>
        <c:auto val="1"/>
        <c:lblAlgn val="ctr"/>
        <c:lblOffset val="100"/>
        <c:noMultiLvlLbl val="0"/>
      </c:catAx>
      <c:valAx>
        <c:axId val="81866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PFU/mL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18641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lang="en-US" sz="1400"/>
            </a:pPr>
            <a:r>
              <a:rPr lang="en-US" sz="1400"/>
              <a:t>Extracellular BeWo/IEC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circle"/>
            <c:size val="9"/>
          </c:marker>
          <c:cat>
            <c:strRef>
              <c:f>'Add file 8_Knetcs_IEC'!$H$62:$H$68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8_Knetcs_IEC'!$I$62:$I$68</c:f>
              <c:numCache>
                <c:formatCode>0.0E+00</c:formatCode>
                <c:ptCount val="7"/>
                <c:pt idx="0">
                  <c:v>1349.733537401677</c:v>
                </c:pt>
                <c:pt idx="1">
                  <c:v>9762.0016471000672</c:v>
                </c:pt>
                <c:pt idx="2">
                  <c:v>70616.868541160351</c:v>
                </c:pt>
                <c:pt idx="3">
                  <c:v>101977.50042297818</c:v>
                </c:pt>
                <c:pt idx="4">
                  <c:v>242415.97244549781</c:v>
                </c:pt>
                <c:pt idx="5">
                  <c:v>236086.34433039423</c:v>
                </c:pt>
                <c:pt idx="6">
                  <c:v>4043768.64388126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BA-3C44-8CC7-E27D55FA95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1899520"/>
        <c:axId val="81901440"/>
      </c:lineChart>
      <c:catAx>
        <c:axId val="8189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Tempo após infecção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1901440"/>
        <c:crosses val="autoZero"/>
        <c:auto val="1"/>
        <c:lblAlgn val="ctr"/>
        <c:lblOffset val="100"/>
        <c:noMultiLvlLbl val="0"/>
      </c:catAx>
      <c:valAx>
        <c:axId val="81901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PFU/mL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18995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en-US" sz="1400" b="1" i="0" baseline="0">
                <a:effectLst/>
              </a:rPr>
              <a:t>Intracellular BeWo/IEC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38356124234470701"/>
          <c:y val="4.6296296296296301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circle"/>
            <c:size val="9"/>
          </c:marker>
          <c:val>
            <c:numRef>
              <c:f>'Add file 8_Knetcs_IEC'!$J$62:$J$68</c:f>
              <c:numCache>
                <c:formatCode>0.0E+00</c:formatCode>
                <c:ptCount val="7"/>
                <c:pt idx="0">
                  <c:v>173552.75706660788</c:v>
                </c:pt>
                <c:pt idx="1">
                  <c:v>270600.7938534331</c:v>
                </c:pt>
                <c:pt idx="2">
                  <c:v>1024944.4621915678</c:v>
                </c:pt>
                <c:pt idx="3">
                  <c:v>676472.72346201073</c:v>
                </c:pt>
                <c:pt idx="4">
                  <c:v>835779.17364142265</c:v>
                </c:pt>
                <c:pt idx="5">
                  <c:v>893318.71747028339</c:v>
                </c:pt>
                <c:pt idx="6">
                  <c:v>547302.76030475483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Cinética_IEC!#REF!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70D3-8145-BC81-AEF4422CB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1917824"/>
        <c:axId val="81813504"/>
      </c:lineChart>
      <c:catAx>
        <c:axId val="8191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Tempo</a:t>
                </a:r>
                <a:r>
                  <a:rPr lang="en-US" baseline="0"/>
                  <a:t> após infecção</a:t>
                </a:r>
                <a:endParaRPr lang="en-US"/>
              </a:p>
            </c:rich>
          </c:tx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1813504"/>
        <c:crosses val="autoZero"/>
        <c:auto val="1"/>
        <c:lblAlgn val="ctr"/>
        <c:lblOffset val="100"/>
        <c:noMultiLvlLbl val="0"/>
      </c:catAx>
      <c:valAx>
        <c:axId val="81813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PFU/mL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19178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lang="en-US" sz="1400"/>
            </a:pPr>
            <a:r>
              <a:rPr lang="en-US" sz="1400"/>
              <a:t>Extracellular</a:t>
            </a:r>
            <a:r>
              <a:rPr lang="en-US" sz="1400" baseline="0"/>
              <a:t> </a:t>
            </a:r>
            <a:r>
              <a:rPr lang="en-US" sz="1400"/>
              <a:t>HTR-8/IEC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circle"/>
            <c:size val="7"/>
          </c:marker>
          <c:cat>
            <c:strRef>
              <c:f>'Add file 8_Knetcs_IEC'!$H$77:$H$83</c:f>
              <c:strCache>
                <c:ptCount val="7"/>
                <c:pt idx="0">
                  <c:v>2h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  <c:pt idx="4">
                  <c:v>96h</c:v>
                </c:pt>
                <c:pt idx="5">
                  <c:v>120h</c:v>
                </c:pt>
                <c:pt idx="6">
                  <c:v>144h</c:v>
                </c:pt>
              </c:strCache>
            </c:strRef>
          </c:cat>
          <c:val>
            <c:numRef>
              <c:f>'Add file 8_Knetcs_IEC'!$I$77:$I$83</c:f>
              <c:numCache>
                <c:formatCode>0.0E+00</c:formatCode>
                <c:ptCount val="7"/>
                <c:pt idx="0">
                  <c:v>1992.4898321946214</c:v>
                </c:pt>
                <c:pt idx="1">
                  <c:v>3812.7200083301204</c:v>
                </c:pt>
                <c:pt idx="2">
                  <c:v>11739.969256794782</c:v>
                </c:pt>
                <c:pt idx="3">
                  <c:v>14163.094019208955</c:v>
                </c:pt>
                <c:pt idx="4">
                  <c:v>16385.472223911107</c:v>
                </c:pt>
                <c:pt idx="5">
                  <c:v>608118.82945777557</c:v>
                </c:pt>
                <c:pt idx="6">
                  <c:v>85248.013591800642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53-B248-805F-E2F928366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1838464"/>
        <c:axId val="81840384"/>
      </c:lineChart>
      <c:catAx>
        <c:axId val="8183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Tempo após infecção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1840384"/>
        <c:crosses val="autoZero"/>
        <c:auto val="1"/>
        <c:lblAlgn val="ctr"/>
        <c:lblOffset val="100"/>
        <c:noMultiLvlLbl val="0"/>
      </c:catAx>
      <c:valAx>
        <c:axId val="81840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PFU/mL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BR"/>
          </a:p>
        </c:txPr>
        <c:crossAx val="818384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13" Type="http://schemas.openxmlformats.org/officeDocument/2006/relationships/chart" Target="../charts/chart15.xml"/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12" Type="http://schemas.openxmlformats.org/officeDocument/2006/relationships/chart" Target="../charts/chart14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11" Type="http://schemas.openxmlformats.org/officeDocument/2006/relationships/chart" Target="../charts/chart13.xml"/><Relationship Id="rId5" Type="http://schemas.openxmlformats.org/officeDocument/2006/relationships/chart" Target="../charts/chart7.xml"/><Relationship Id="rId10" Type="http://schemas.openxmlformats.org/officeDocument/2006/relationships/chart" Target="../charts/chart12.xml"/><Relationship Id="rId4" Type="http://schemas.openxmlformats.org/officeDocument/2006/relationships/chart" Target="../charts/chart6.xml"/><Relationship Id="rId9" Type="http://schemas.openxmlformats.org/officeDocument/2006/relationships/chart" Target="../charts/chart11.xml"/><Relationship Id="rId14" Type="http://schemas.openxmlformats.org/officeDocument/2006/relationships/chart" Target="../charts/chart16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4.xml"/><Relationship Id="rId3" Type="http://schemas.openxmlformats.org/officeDocument/2006/relationships/chart" Target="../charts/chart19.xml"/><Relationship Id="rId7" Type="http://schemas.openxmlformats.org/officeDocument/2006/relationships/chart" Target="../charts/chart23.xml"/><Relationship Id="rId12" Type="http://schemas.openxmlformats.org/officeDocument/2006/relationships/chart" Target="../charts/chart28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11" Type="http://schemas.openxmlformats.org/officeDocument/2006/relationships/chart" Target="../charts/chart27.xml"/><Relationship Id="rId5" Type="http://schemas.openxmlformats.org/officeDocument/2006/relationships/chart" Target="../charts/chart21.xml"/><Relationship Id="rId10" Type="http://schemas.openxmlformats.org/officeDocument/2006/relationships/chart" Target="../charts/chart26.xml"/><Relationship Id="rId4" Type="http://schemas.openxmlformats.org/officeDocument/2006/relationships/chart" Target="../charts/chart20.xml"/><Relationship Id="rId9" Type="http://schemas.openxmlformats.org/officeDocument/2006/relationships/chart" Target="../charts/chart25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6.xml"/><Relationship Id="rId3" Type="http://schemas.openxmlformats.org/officeDocument/2006/relationships/chart" Target="../charts/chart31.xml"/><Relationship Id="rId7" Type="http://schemas.openxmlformats.org/officeDocument/2006/relationships/chart" Target="../charts/chart35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6" Type="http://schemas.openxmlformats.org/officeDocument/2006/relationships/chart" Target="../charts/chart34.xml"/><Relationship Id="rId5" Type="http://schemas.openxmlformats.org/officeDocument/2006/relationships/chart" Target="../charts/chart33.xml"/><Relationship Id="rId4" Type="http://schemas.openxmlformats.org/officeDocument/2006/relationships/chart" Target="../charts/chart32.xml"/><Relationship Id="rId9" Type="http://schemas.openxmlformats.org/officeDocument/2006/relationships/chart" Target="../charts/chart37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5.xml"/><Relationship Id="rId3" Type="http://schemas.openxmlformats.org/officeDocument/2006/relationships/chart" Target="../charts/chart40.xml"/><Relationship Id="rId7" Type="http://schemas.openxmlformats.org/officeDocument/2006/relationships/chart" Target="../charts/chart44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Relationship Id="rId6" Type="http://schemas.openxmlformats.org/officeDocument/2006/relationships/chart" Target="../charts/chart43.xml"/><Relationship Id="rId5" Type="http://schemas.openxmlformats.org/officeDocument/2006/relationships/chart" Target="../charts/chart42.xml"/><Relationship Id="rId4" Type="http://schemas.openxmlformats.org/officeDocument/2006/relationships/chart" Target="../charts/chart4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287867</xdr:colOff>
      <xdr:row>15</xdr:row>
      <xdr:rowOff>38100</xdr:rowOff>
    </xdr:from>
    <xdr:to>
      <xdr:col>11</xdr:col>
      <xdr:colOff>1879600</xdr:colOff>
      <xdr:row>31</xdr:row>
      <xdr:rowOff>84666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317500</xdr:colOff>
      <xdr:row>31</xdr:row>
      <xdr:rowOff>224366</xdr:rowOff>
    </xdr:from>
    <xdr:to>
      <xdr:col>11</xdr:col>
      <xdr:colOff>1879600</xdr:colOff>
      <xdr:row>47</xdr:row>
      <xdr:rowOff>50800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160866</xdr:colOff>
      <xdr:row>21</xdr:row>
      <xdr:rowOff>105832</xdr:rowOff>
    </xdr:from>
    <xdr:to>
      <xdr:col>16</xdr:col>
      <xdr:colOff>533400</xdr:colOff>
      <xdr:row>40</xdr:row>
      <xdr:rowOff>50800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177800</xdr:colOff>
      <xdr:row>21</xdr:row>
      <xdr:rowOff>29632</xdr:rowOff>
    </xdr:from>
    <xdr:to>
      <xdr:col>22</xdr:col>
      <xdr:colOff>651934</xdr:colOff>
      <xdr:row>40</xdr:row>
      <xdr:rowOff>16933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131233</xdr:colOff>
      <xdr:row>43</xdr:row>
      <xdr:rowOff>46566</xdr:rowOff>
    </xdr:from>
    <xdr:to>
      <xdr:col>16</xdr:col>
      <xdr:colOff>554567</xdr:colOff>
      <xdr:row>59</xdr:row>
      <xdr:rowOff>46566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182033</xdr:colOff>
      <xdr:row>43</xdr:row>
      <xdr:rowOff>8467</xdr:rowOff>
    </xdr:from>
    <xdr:to>
      <xdr:col>22</xdr:col>
      <xdr:colOff>605367</xdr:colOff>
      <xdr:row>59</xdr:row>
      <xdr:rowOff>8467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122766</xdr:colOff>
      <xdr:row>60</xdr:row>
      <xdr:rowOff>97367</xdr:rowOff>
    </xdr:from>
    <xdr:to>
      <xdr:col>16</xdr:col>
      <xdr:colOff>546100</xdr:colOff>
      <xdr:row>77</xdr:row>
      <xdr:rowOff>97367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300567</xdr:colOff>
      <xdr:row>60</xdr:row>
      <xdr:rowOff>105835</xdr:rowOff>
    </xdr:from>
    <xdr:to>
      <xdr:col>22</xdr:col>
      <xdr:colOff>723901</xdr:colOff>
      <xdr:row>77</xdr:row>
      <xdr:rowOff>105835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97367</xdr:colOff>
      <xdr:row>78</xdr:row>
      <xdr:rowOff>122767</xdr:rowOff>
    </xdr:from>
    <xdr:to>
      <xdr:col>16</xdr:col>
      <xdr:colOff>520701</xdr:colOff>
      <xdr:row>95</xdr:row>
      <xdr:rowOff>122767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351366</xdr:colOff>
      <xdr:row>79</xdr:row>
      <xdr:rowOff>4233</xdr:rowOff>
    </xdr:from>
    <xdr:to>
      <xdr:col>22</xdr:col>
      <xdr:colOff>774700</xdr:colOff>
      <xdr:row>96</xdr:row>
      <xdr:rowOff>4233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182033</xdr:colOff>
      <xdr:row>98</xdr:row>
      <xdr:rowOff>110067</xdr:rowOff>
    </xdr:from>
    <xdr:to>
      <xdr:col>16</xdr:col>
      <xdr:colOff>605367</xdr:colOff>
      <xdr:row>116</xdr:row>
      <xdr:rowOff>110067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664633</xdr:colOff>
      <xdr:row>98</xdr:row>
      <xdr:rowOff>59267</xdr:rowOff>
    </xdr:from>
    <xdr:to>
      <xdr:col>23</xdr:col>
      <xdr:colOff>258233</xdr:colOff>
      <xdr:row>116</xdr:row>
      <xdr:rowOff>59267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23</xdr:col>
      <xdr:colOff>121920</xdr:colOff>
      <xdr:row>42</xdr:row>
      <xdr:rowOff>104140</xdr:rowOff>
    </xdr:from>
    <xdr:to>
      <xdr:col>25</xdr:col>
      <xdr:colOff>2674620</xdr:colOff>
      <xdr:row>59</xdr:row>
      <xdr:rowOff>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23</xdr:col>
      <xdr:colOff>294640</xdr:colOff>
      <xdr:row>60</xdr:row>
      <xdr:rowOff>40640</xdr:rowOff>
    </xdr:from>
    <xdr:to>
      <xdr:col>25</xdr:col>
      <xdr:colOff>2844800</xdr:colOff>
      <xdr:row>77</xdr:row>
      <xdr:rowOff>40640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23</xdr:col>
      <xdr:colOff>406400</xdr:colOff>
      <xdr:row>78</xdr:row>
      <xdr:rowOff>101600</xdr:rowOff>
    </xdr:from>
    <xdr:to>
      <xdr:col>25</xdr:col>
      <xdr:colOff>2956560</xdr:colOff>
      <xdr:row>95</xdr:row>
      <xdr:rowOff>101600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23</xdr:col>
      <xdr:colOff>680720</xdr:colOff>
      <xdr:row>98</xdr:row>
      <xdr:rowOff>71120</xdr:rowOff>
    </xdr:from>
    <xdr:to>
      <xdr:col>25</xdr:col>
      <xdr:colOff>3230880</xdr:colOff>
      <xdr:row>116</xdr:row>
      <xdr:rowOff>71120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605365</xdr:colOff>
      <xdr:row>12</xdr:row>
      <xdr:rowOff>12700</xdr:rowOff>
    </xdr:from>
    <xdr:to>
      <xdr:col>16</xdr:col>
      <xdr:colOff>198965</xdr:colOff>
      <xdr:row>29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351366</xdr:colOff>
      <xdr:row>11</xdr:row>
      <xdr:rowOff>148166</xdr:rowOff>
    </xdr:from>
    <xdr:to>
      <xdr:col>21</xdr:col>
      <xdr:colOff>774700</xdr:colOff>
      <xdr:row>29</xdr:row>
      <xdr:rowOff>97366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596899</xdr:colOff>
      <xdr:row>30</xdr:row>
      <xdr:rowOff>122767</xdr:rowOff>
    </xdr:from>
    <xdr:to>
      <xdr:col>16</xdr:col>
      <xdr:colOff>190499</xdr:colOff>
      <xdr:row>47</xdr:row>
      <xdr:rowOff>122767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478367</xdr:colOff>
      <xdr:row>30</xdr:row>
      <xdr:rowOff>88901</xdr:rowOff>
    </xdr:from>
    <xdr:to>
      <xdr:col>22</xdr:col>
      <xdr:colOff>71967</xdr:colOff>
      <xdr:row>47</xdr:row>
      <xdr:rowOff>88901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647700</xdr:colOff>
      <xdr:row>49</xdr:row>
      <xdr:rowOff>46567</xdr:rowOff>
    </xdr:from>
    <xdr:to>
      <xdr:col>16</xdr:col>
      <xdr:colOff>241300</xdr:colOff>
      <xdr:row>65</xdr:row>
      <xdr:rowOff>46567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461433</xdr:colOff>
      <xdr:row>49</xdr:row>
      <xdr:rowOff>29633</xdr:rowOff>
    </xdr:from>
    <xdr:to>
      <xdr:col>22</xdr:col>
      <xdr:colOff>55033</xdr:colOff>
      <xdr:row>65</xdr:row>
      <xdr:rowOff>29633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605366</xdr:colOff>
      <xdr:row>66</xdr:row>
      <xdr:rowOff>12700</xdr:rowOff>
    </xdr:from>
    <xdr:to>
      <xdr:col>16</xdr:col>
      <xdr:colOff>198966</xdr:colOff>
      <xdr:row>84</xdr:row>
      <xdr:rowOff>12700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647700</xdr:colOff>
      <xdr:row>66</xdr:row>
      <xdr:rowOff>105834</xdr:rowOff>
    </xdr:from>
    <xdr:to>
      <xdr:col>22</xdr:col>
      <xdr:colOff>241300</xdr:colOff>
      <xdr:row>84</xdr:row>
      <xdr:rowOff>105834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22</xdr:col>
      <xdr:colOff>317500</xdr:colOff>
      <xdr:row>11</xdr:row>
      <xdr:rowOff>139700</xdr:rowOff>
    </xdr:from>
    <xdr:to>
      <xdr:col>27</xdr:col>
      <xdr:colOff>762000</xdr:colOff>
      <xdr:row>29</xdr:row>
      <xdr:rowOff>88900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22</xdr:col>
      <xdr:colOff>279400</xdr:colOff>
      <xdr:row>31</xdr:row>
      <xdr:rowOff>38100</xdr:rowOff>
    </xdr:from>
    <xdr:to>
      <xdr:col>27</xdr:col>
      <xdr:colOff>723900</xdr:colOff>
      <xdr:row>48</xdr:row>
      <xdr:rowOff>38100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22</xdr:col>
      <xdr:colOff>190500</xdr:colOff>
      <xdr:row>49</xdr:row>
      <xdr:rowOff>76200</xdr:rowOff>
    </xdr:from>
    <xdr:to>
      <xdr:col>27</xdr:col>
      <xdr:colOff>635000</xdr:colOff>
      <xdr:row>65</xdr:row>
      <xdr:rowOff>76200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22</xdr:col>
      <xdr:colOff>444500</xdr:colOff>
      <xdr:row>66</xdr:row>
      <xdr:rowOff>127000</xdr:rowOff>
    </xdr:from>
    <xdr:to>
      <xdr:col>28</xdr:col>
      <xdr:colOff>63500</xdr:colOff>
      <xdr:row>84</xdr:row>
      <xdr:rowOff>127000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374650</xdr:colOff>
      <xdr:row>22</xdr:row>
      <xdr:rowOff>0</xdr:rowOff>
    </xdr:from>
    <xdr:to>
      <xdr:col>5</xdr:col>
      <xdr:colOff>781050</xdr:colOff>
      <xdr:row>35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EA7B8A4-1EE3-AC65-BB64-1DE5F3A3DB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82550</xdr:colOff>
      <xdr:row>22</xdr:row>
      <xdr:rowOff>0</xdr:rowOff>
    </xdr:from>
    <xdr:to>
      <xdr:col>11</xdr:col>
      <xdr:colOff>488950</xdr:colOff>
      <xdr:row>35</xdr:row>
      <xdr:rowOff>101600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80D43A0-FA6B-C4F9-44AE-CD5FE092F6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641350</xdr:colOff>
      <xdr:row>22</xdr:row>
      <xdr:rowOff>0</xdr:rowOff>
    </xdr:from>
    <xdr:to>
      <xdr:col>17</xdr:col>
      <xdr:colOff>95250</xdr:colOff>
      <xdr:row>35</xdr:row>
      <xdr:rowOff>101600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0FAD696-F27C-E91E-EB0C-3DDCFAFD45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234950</xdr:colOff>
      <xdr:row>22</xdr:row>
      <xdr:rowOff>0</xdr:rowOff>
    </xdr:from>
    <xdr:to>
      <xdr:col>22</xdr:col>
      <xdr:colOff>781050</xdr:colOff>
      <xdr:row>35</xdr:row>
      <xdr:rowOff>101600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403003D-0E75-01E8-E673-77077425EF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381000</xdr:colOff>
      <xdr:row>35</xdr:row>
      <xdr:rowOff>190500</xdr:rowOff>
    </xdr:from>
    <xdr:to>
      <xdr:col>5</xdr:col>
      <xdr:colOff>787400</xdr:colOff>
      <xdr:row>49</xdr:row>
      <xdr:rowOff>88900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620CDC1-4FA3-A1C4-1F8E-04E83A374B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88900</xdr:colOff>
      <xdr:row>35</xdr:row>
      <xdr:rowOff>190500</xdr:rowOff>
    </xdr:from>
    <xdr:to>
      <xdr:col>11</xdr:col>
      <xdr:colOff>495300</xdr:colOff>
      <xdr:row>49</xdr:row>
      <xdr:rowOff>88900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955A626-284A-4F93-47DE-104B998AFA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273050</xdr:colOff>
      <xdr:row>35</xdr:row>
      <xdr:rowOff>165100</xdr:rowOff>
    </xdr:from>
    <xdr:to>
      <xdr:col>22</xdr:col>
      <xdr:colOff>819150</xdr:colOff>
      <xdr:row>49</xdr:row>
      <xdr:rowOff>63500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A72F7BD-786B-DEB6-2B7A-26A6605BFC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654050</xdr:colOff>
      <xdr:row>35</xdr:row>
      <xdr:rowOff>177800</xdr:rowOff>
    </xdr:from>
    <xdr:to>
      <xdr:col>17</xdr:col>
      <xdr:colOff>107950</xdr:colOff>
      <xdr:row>49</xdr:row>
      <xdr:rowOff>76200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98E6C883-9251-C02B-0C3F-88D67F92EE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25</xdr:col>
      <xdr:colOff>158750</xdr:colOff>
      <xdr:row>10</xdr:row>
      <xdr:rowOff>38100</xdr:rowOff>
    </xdr:from>
    <xdr:to>
      <xdr:col>32</xdr:col>
      <xdr:colOff>266700</xdr:colOff>
      <xdr:row>36</xdr:row>
      <xdr:rowOff>88900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73E6083B-C51D-BFF5-7652-E3487C0038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230908</xdr:colOff>
      <xdr:row>22</xdr:row>
      <xdr:rowOff>13855</xdr:rowOff>
    </xdr:from>
    <xdr:to>
      <xdr:col>7</xdr:col>
      <xdr:colOff>404090</xdr:colOff>
      <xdr:row>43</xdr:row>
      <xdr:rowOff>92363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37E21836-E30D-3906-AE88-AE8F7B0766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473363</xdr:colOff>
      <xdr:row>22</xdr:row>
      <xdr:rowOff>13854</xdr:rowOff>
    </xdr:from>
    <xdr:to>
      <xdr:col>16</xdr:col>
      <xdr:colOff>334817</xdr:colOff>
      <xdr:row>43</xdr:row>
      <xdr:rowOff>80817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6DC3FA2-65A9-E56D-ACD6-166306D46C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450272</xdr:colOff>
      <xdr:row>22</xdr:row>
      <xdr:rowOff>13855</xdr:rowOff>
    </xdr:from>
    <xdr:to>
      <xdr:col>24</xdr:col>
      <xdr:colOff>219363</xdr:colOff>
      <xdr:row>43</xdr:row>
      <xdr:rowOff>69273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F01F4D2A-A0DD-BC58-529B-2824F184E2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311727</xdr:colOff>
      <xdr:row>22</xdr:row>
      <xdr:rowOff>13854</xdr:rowOff>
    </xdr:from>
    <xdr:to>
      <xdr:col>32</xdr:col>
      <xdr:colOff>808182</xdr:colOff>
      <xdr:row>43</xdr:row>
      <xdr:rowOff>80818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BE4B5E7E-9895-C8B8-608C-2077F465AD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196272</xdr:colOff>
      <xdr:row>43</xdr:row>
      <xdr:rowOff>198580</xdr:rowOff>
    </xdr:from>
    <xdr:to>
      <xdr:col>7</xdr:col>
      <xdr:colOff>750454</xdr:colOff>
      <xdr:row>63</xdr:row>
      <xdr:rowOff>161636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59F3412A-9B07-A70A-AC6E-5D00381D6E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871680</xdr:colOff>
      <xdr:row>44</xdr:row>
      <xdr:rowOff>2308</xdr:rowOff>
    </xdr:from>
    <xdr:to>
      <xdr:col>16</xdr:col>
      <xdr:colOff>392544</xdr:colOff>
      <xdr:row>63</xdr:row>
      <xdr:rowOff>161636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546680D5-0EFB-EF6D-077A-C11B222BBC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519544</xdr:colOff>
      <xdr:row>44</xdr:row>
      <xdr:rowOff>25398</xdr:rowOff>
    </xdr:from>
    <xdr:to>
      <xdr:col>23</xdr:col>
      <xdr:colOff>542636</xdr:colOff>
      <xdr:row>63</xdr:row>
      <xdr:rowOff>161636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975DF59E-4463-B542-D014-0A1E5783F0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23</xdr:col>
      <xdr:colOff>704272</xdr:colOff>
      <xdr:row>44</xdr:row>
      <xdr:rowOff>13855</xdr:rowOff>
    </xdr:from>
    <xdr:to>
      <xdr:col>31</xdr:col>
      <xdr:colOff>34636</xdr:colOff>
      <xdr:row>63</xdr:row>
      <xdr:rowOff>173182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9D939F79-F9DA-5076-2C66-1EC1DD2C50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/Documents/Academico/DSc%20|%20Micro/Tese/Resultados/Resultados_Duplicata_Triplic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dia"/>
      <sheetName val="Duplicata"/>
      <sheetName val="Cinetica2_MR766bp"/>
      <sheetName val="Cinetica2_IEC"/>
      <sheetName val="Triplicata"/>
      <sheetName val="Cinetica3_MR766bp"/>
      <sheetName val="Cinetica3_IEC"/>
      <sheetName val="Sheet1"/>
    </sheetNames>
    <sheetDataSet>
      <sheetData sheetId="0">
        <row r="21">
          <cell r="C21">
            <v>26.766757965087891</v>
          </cell>
        </row>
        <row r="22">
          <cell r="C22">
            <v>23.264049530029297</v>
          </cell>
        </row>
        <row r="23">
          <cell r="C23">
            <v>16.957992553710938</v>
          </cell>
        </row>
        <row r="24">
          <cell r="C24">
            <v>20.375400543212891</v>
          </cell>
        </row>
        <row r="25">
          <cell r="C25">
            <v>17.434902191162109</v>
          </cell>
        </row>
        <row r="26">
          <cell r="C26">
            <v>14.939957618713379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8"/>
  <sheetViews>
    <sheetView tabSelected="1" topLeftCell="G1" workbookViewId="0">
      <selection activeCell="L23" sqref="L23"/>
    </sheetView>
  </sheetViews>
  <sheetFormatPr baseColWidth="10" defaultColWidth="10.83203125" defaultRowHeight="19" customHeight="1" x14ac:dyDescent="0.2"/>
  <cols>
    <col min="1" max="1" width="27.1640625" style="29" bestFit="1" customWidth="1"/>
    <col min="2" max="2" width="18.5" style="1" bestFit="1" customWidth="1"/>
    <col min="3" max="3" width="13.6640625" style="1" bestFit="1" customWidth="1"/>
    <col min="4" max="4" width="17.1640625" style="1" bestFit="1" customWidth="1"/>
    <col min="5" max="5" width="21.83203125" style="1" bestFit="1" customWidth="1"/>
    <col min="6" max="6" width="20.5" style="1" bestFit="1" customWidth="1"/>
    <col min="7" max="8" width="13.6640625" style="1" bestFit="1" customWidth="1"/>
    <col min="9" max="9" width="20.5" style="1" bestFit="1" customWidth="1"/>
    <col min="10" max="10" width="5.83203125" style="1" customWidth="1"/>
    <col min="11" max="11" width="18.5" style="24" bestFit="1" customWidth="1"/>
    <col min="12" max="12" width="153.33203125" style="24" bestFit="1" customWidth="1"/>
    <col min="13" max="16384" width="10.83203125" style="1"/>
  </cols>
  <sheetData>
    <row r="1" spans="1:12" ht="19" customHeight="1" x14ac:dyDescent="0.2">
      <c r="A1" s="21" t="s">
        <v>85</v>
      </c>
      <c r="B1" s="22" t="s">
        <v>1</v>
      </c>
      <c r="C1" s="22" t="s">
        <v>1</v>
      </c>
      <c r="D1" s="22" t="s">
        <v>1</v>
      </c>
      <c r="E1" s="22" t="s">
        <v>22</v>
      </c>
      <c r="F1" s="22" t="s">
        <v>2</v>
      </c>
      <c r="G1" s="22" t="s">
        <v>2</v>
      </c>
      <c r="H1" s="22" t="s">
        <v>2</v>
      </c>
      <c r="I1" s="2" t="s">
        <v>23</v>
      </c>
      <c r="J1" s="2"/>
      <c r="K1" s="23"/>
    </row>
    <row r="2" spans="1:12" ht="19" customHeight="1" x14ac:dyDescent="0.2">
      <c r="A2" s="25" t="s">
        <v>72</v>
      </c>
      <c r="B2" s="26">
        <v>15.183886530000001</v>
      </c>
      <c r="C2" s="26">
        <v>15.35844135</v>
      </c>
      <c r="D2" s="26">
        <v>15.10063267</v>
      </c>
      <c r="E2" s="26">
        <f>(B2+C2+D2)/3</f>
        <v>15.214320183333333</v>
      </c>
      <c r="F2" s="26">
        <v>15.47497463</v>
      </c>
      <c r="G2" s="26">
        <v>15.20265388</v>
      </c>
      <c r="H2" s="26">
        <v>14.85694122</v>
      </c>
      <c r="I2" s="27">
        <f>(F2+G2+H2)/3</f>
        <v>15.17818991</v>
      </c>
      <c r="J2" s="27"/>
      <c r="K2" s="18" t="s">
        <v>145</v>
      </c>
      <c r="L2" s="12"/>
    </row>
    <row r="3" spans="1:12" ht="19" customHeight="1" x14ac:dyDescent="0.2">
      <c r="A3" s="25" t="s">
        <v>73</v>
      </c>
      <c r="B3" s="26">
        <v>20.851423260000001</v>
      </c>
      <c r="C3" s="26">
        <v>21.027261729999999</v>
      </c>
      <c r="D3" s="26">
        <v>21.257791520000001</v>
      </c>
      <c r="E3" s="26">
        <f t="shared" ref="E3:E12" si="0">(B3+C3+D3)/3</f>
        <v>21.045492169999999</v>
      </c>
      <c r="F3" s="26">
        <v>19.8956871</v>
      </c>
      <c r="G3" s="26">
        <v>19.677593229999999</v>
      </c>
      <c r="H3" s="26">
        <v>19.99024391</v>
      </c>
      <c r="I3" s="27">
        <f t="shared" ref="I3:I12" si="1">(F3+G3+H3)/3</f>
        <v>19.854508080000002</v>
      </c>
      <c r="J3" s="27"/>
      <c r="K3" s="2" t="s">
        <v>90</v>
      </c>
      <c r="L3" s="12" t="s">
        <v>146</v>
      </c>
    </row>
    <row r="4" spans="1:12" ht="19" customHeight="1" x14ac:dyDescent="0.2">
      <c r="A4" s="25" t="s">
        <v>74</v>
      </c>
      <c r="B4" s="26">
        <v>24.153278350000001</v>
      </c>
      <c r="C4" s="26">
        <v>23.759290700000001</v>
      </c>
      <c r="D4" s="26">
        <v>24.315544129999999</v>
      </c>
      <c r="E4" s="26">
        <f t="shared" si="0"/>
        <v>24.076037726666669</v>
      </c>
      <c r="F4" s="26">
        <v>22.883878710000001</v>
      </c>
      <c r="G4" s="26">
        <v>22.876045229999999</v>
      </c>
      <c r="H4" s="26">
        <v>22.604913710000002</v>
      </c>
      <c r="I4" s="27">
        <f t="shared" si="1"/>
        <v>22.788279216666666</v>
      </c>
      <c r="J4" s="27"/>
      <c r="K4" s="2" t="s">
        <v>91</v>
      </c>
      <c r="L4" s="12" t="s">
        <v>147</v>
      </c>
    </row>
    <row r="5" spans="1:12" ht="19" customHeight="1" x14ac:dyDescent="0.2">
      <c r="A5" s="25" t="s">
        <v>75</v>
      </c>
      <c r="B5" s="26">
        <v>26.438434600000001</v>
      </c>
      <c r="C5" s="26">
        <v>25.78100014</v>
      </c>
      <c r="D5" s="26">
        <v>26.735628129999998</v>
      </c>
      <c r="E5" s="26">
        <f t="shared" si="0"/>
        <v>26.318354289999998</v>
      </c>
      <c r="F5" s="26">
        <v>26.008230210000001</v>
      </c>
      <c r="G5" s="26">
        <v>25.974697110000001</v>
      </c>
      <c r="H5" s="26">
        <v>26.092489239999999</v>
      </c>
      <c r="I5" s="27">
        <f t="shared" si="1"/>
        <v>26.025138853333335</v>
      </c>
      <c r="J5" s="27"/>
      <c r="K5" s="2" t="s">
        <v>92</v>
      </c>
      <c r="L5" s="12" t="s">
        <v>148</v>
      </c>
    </row>
    <row r="6" spans="1:12" ht="19" customHeight="1" x14ac:dyDescent="0.2">
      <c r="A6" s="25" t="s">
        <v>76</v>
      </c>
      <c r="B6" s="26">
        <v>27.37332344</v>
      </c>
      <c r="C6" s="26">
        <v>27.978658679999999</v>
      </c>
      <c r="D6" s="26">
        <v>28.018804549999999</v>
      </c>
      <c r="E6" s="26">
        <f t="shared" si="0"/>
        <v>27.790262223333333</v>
      </c>
      <c r="F6" s="26">
        <v>30.071086879999999</v>
      </c>
      <c r="G6" s="26">
        <v>30.052429199999999</v>
      </c>
      <c r="H6" s="26">
        <v>30.415529249999999</v>
      </c>
      <c r="I6" s="27">
        <f t="shared" si="1"/>
        <v>30.179681776666666</v>
      </c>
      <c r="J6" s="27"/>
      <c r="K6" s="2" t="s">
        <v>93</v>
      </c>
      <c r="L6" s="12" t="s">
        <v>149</v>
      </c>
    </row>
    <row r="7" spans="1:12" ht="19" customHeight="1" x14ac:dyDescent="0.2">
      <c r="A7" s="25" t="s">
        <v>77</v>
      </c>
      <c r="B7" s="26">
        <v>27.792757030000001</v>
      </c>
      <c r="C7" s="26">
        <v>28.779916759999999</v>
      </c>
      <c r="D7" s="26">
        <v>28.574974059999999</v>
      </c>
      <c r="E7" s="26">
        <f t="shared" si="0"/>
        <v>28.382549283333333</v>
      </c>
      <c r="F7" s="26">
        <v>31.540529249999999</v>
      </c>
      <c r="G7" s="26">
        <v>31.736955640000001</v>
      </c>
      <c r="H7" s="26">
        <v>31.333976750000001</v>
      </c>
      <c r="I7" s="27">
        <f t="shared" si="1"/>
        <v>31.537153880000002</v>
      </c>
      <c r="J7" s="27"/>
      <c r="K7" s="2" t="s">
        <v>94</v>
      </c>
      <c r="L7" s="12" t="s">
        <v>150</v>
      </c>
    </row>
    <row r="8" spans="1:12" ht="19" customHeight="1" x14ac:dyDescent="0.2">
      <c r="A8" s="25" t="s">
        <v>78</v>
      </c>
      <c r="B8" s="26">
        <v>28.320501329999999</v>
      </c>
      <c r="C8" s="26">
        <v>28.707193369999999</v>
      </c>
      <c r="D8" s="26">
        <v>28.458131789999999</v>
      </c>
      <c r="E8" s="26">
        <f t="shared" si="0"/>
        <v>28.495275496666665</v>
      </c>
      <c r="F8" s="26">
        <v>30.777082440000001</v>
      </c>
      <c r="G8" s="26">
        <v>30.79771805</v>
      </c>
      <c r="H8" s="26">
        <v>30.57608986</v>
      </c>
      <c r="I8" s="27">
        <f t="shared" si="1"/>
        <v>30.716963449999998</v>
      </c>
      <c r="J8" s="27"/>
      <c r="K8" s="18" t="s">
        <v>104</v>
      </c>
      <c r="L8" s="12" t="s">
        <v>151</v>
      </c>
    </row>
    <row r="9" spans="1:12" ht="19" customHeight="1" x14ac:dyDescent="0.2">
      <c r="A9" s="25" t="s">
        <v>79</v>
      </c>
      <c r="B9" s="26">
        <v>29.440181729999999</v>
      </c>
      <c r="C9" s="26">
        <v>29.066808699999999</v>
      </c>
      <c r="D9" s="26">
        <v>30.067277910000001</v>
      </c>
      <c r="E9" s="26">
        <f t="shared" si="0"/>
        <v>29.524756113333336</v>
      </c>
      <c r="F9" s="26">
        <v>30.95254898</v>
      </c>
      <c r="G9" s="26">
        <v>30.928339000000001</v>
      </c>
      <c r="H9" s="26">
        <v>31.12230873</v>
      </c>
      <c r="I9" s="27">
        <f t="shared" si="1"/>
        <v>31.001065569999998</v>
      </c>
      <c r="J9" s="27"/>
    </row>
    <row r="10" spans="1:12" ht="19" customHeight="1" x14ac:dyDescent="0.2">
      <c r="A10" s="25" t="s">
        <v>80</v>
      </c>
      <c r="B10" s="26">
        <v>29.47850227</v>
      </c>
      <c r="C10" s="26">
        <v>33.031040189999999</v>
      </c>
      <c r="D10" s="26">
        <v>29.02577209</v>
      </c>
      <c r="E10" s="26">
        <f t="shared" si="0"/>
        <v>30.511771516666666</v>
      </c>
      <c r="F10" s="26">
        <v>32.442626949999998</v>
      </c>
      <c r="G10" s="26">
        <v>32.875438690000003</v>
      </c>
      <c r="H10" s="26">
        <v>32.178768159999997</v>
      </c>
      <c r="I10" s="27">
        <f t="shared" si="1"/>
        <v>32.498944599999994</v>
      </c>
      <c r="J10" s="27"/>
    </row>
    <row r="11" spans="1:12" ht="19" customHeight="1" x14ac:dyDescent="0.2">
      <c r="A11" s="25" t="s">
        <v>81</v>
      </c>
      <c r="B11" s="26">
        <v>29.99147606</v>
      </c>
      <c r="C11" s="26">
        <v>29.398960110000001</v>
      </c>
      <c r="D11" s="26">
        <v>30.100461960000001</v>
      </c>
      <c r="E11" s="26">
        <f t="shared" si="0"/>
        <v>29.83029937666667</v>
      </c>
      <c r="F11" s="26">
        <v>32</v>
      </c>
      <c r="G11" s="26">
        <v>33.311229709999999</v>
      </c>
      <c r="H11" s="26">
        <v>31.60859108</v>
      </c>
      <c r="I11" s="27">
        <f t="shared" si="1"/>
        <v>32.306606929999994</v>
      </c>
      <c r="J11" s="27"/>
    </row>
    <row r="12" spans="1:12" ht="19" customHeight="1" x14ac:dyDescent="0.2">
      <c r="A12" s="25" t="s">
        <v>82</v>
      </c>
      <c r="B12" s="26">
        <v>29.399179459999999</v>
      </c>
      <c r="C12" s="26">
        <v>29.312326429999999</v>
      </c>
      <c r="D12" s="26">
        <v>29.732011799999999</v>
      </c>
      <c r="E12" s="26">
        <f t="shared" si="0"/>
        <v>29.481172563333331</v>
      </c>
      <c r="F12" s="26">
        <v>32.61330032</v>
      </c>
      <c r="G12" s="26">
        <v>32.865036009999997</v>
      </c>
      <c r="H12" s="26">
        <v>32.911125179999999</v>
      </c>
      <c r="I12" s="27">
        <f t="shared" si="1"/>
        <v>32.796487169999999</v>
      </c>
      <c r="J12" s="27"/>
    </row>
    <row r="13" spans="1:12" ht="19" customHeight="1" x14ac:dyDescent="0.2">
      <c r="A13" s="25"/>
      <c r="B13" s="26"/>
      <c r="C13" s="26"/>
      <c r="D13" s="26"/>
      <c r="E13" s="26"/>
      <c r="F13" s="26"/>
      <c r="G13" s="26"/>
      <c r="H13" s="26"/>
      <c r="I13" s="27"/>
      <c r="J13" s="27"/>
    </row>
    <row r="14" spans="1:12" ht="19" customHeight="1" x14ac:dyDescent="0.2">
      <c r="A14" s="59" t="s">
        <v>136</v>
      </c>
      <c r="B14" s="59" t="s">
        <v>119</v>
      </c>
      <c r="C14" s="59" t="s">
        <v>120</v>
      </c>
      <c r="D14" s="59" t="s">
        <v>121</v>
      </c>
      <c r="E14" s="59" t="s">
        <v>133</v>
      </c>
    </row>
    <row r="15" spans="1:12" ht="19" customHeight="1" x14ac:dyDescent="0.2">
      <c r="A15" s="28" t="s">
        <v>134</v>
      </c>
      <c r="B15" s="1" t="s">
        <v>140</v>
      </c>
      <c r="C15" s="1" t="s">
        <v>141</v>
      </c>
      <c r="D15" s="61" t="s">
        <v>142</v>
      </c>
      <c r="E15" s="1" t="s">
        <v>143</v>
      </c>
    </row>
    <row r="16" spans="1:12" ht="19" customHeight="1" x14ac:dyDescent="0.2">
      <c r="A16" s="28" t="s">
        <v>135</v>
      </c>
      <c r="B16" s="60" t="s">
        <v>137</v>
      </c>
      <c r="C16" s="60" t="s">
        <v>138</v>
      </c>
      <c r="D16" s="60" t="s">
        <v>139</v>
      </c>
      <c r="E16" s="1" t="s">
        <v>144</v>
      </c>
    </row>
    <row r="18" spans="1:6" ht="19" customHeight="1" x14ac:dyDescent="0.2">
      <c r="A18" s="23" t="s">
        <v>86</v>
      </c>
      <c r="B18" s="2"/>
    </row>
    <row r="19" spans="1:6" ht="19" customHeight="1" x14ac:dyDescent="0.2">
      <c r="A19" s="23"/>
      <c r="B19" s="2"/>
    </row>
    <row r="20" spans="1:6" ht="19" customHeight="1" x14ac:dyDescent="0.2">
      <c r="A20" s="2" t="s">
        <v>89</v>
      </c>
      <c r="B20" s="2" t="s">
        <v>90</v>
      </c>
      <c r="C20" s="2" t="s">
        <v>91</v>
      </c>
      <c r="D20" s="2" t="s">
        <v>92</v>
      </c>
      <c r="E20" s="2" t="s">
        <v>93</v>
      </c>
      <c r="F20" s="2" t="s">
        <v>94</v>
      </c>
    </row>
    <row r="21" spans="1:6" ht="19" customHeight="1" x14ac:dyDescent="0.2">
      <c r="A21" s="23" t="s">
        <v>87</v>
      </c>
      <c r="B21" s="2" t="s">
        <v>95</v>
      </c>
      <c r="C21" s="2" t="s">
        <v>96</v>
      </c>
      <c r="D21" s="2" t="s">
        <v>97</v>
      </c>
      <c r="E21" s="2" t="s">
        <v>98</v>
      </c>
      <c r="F21" s="2" t="s">
        <v>99</v>
      </c>
    </row>
    <row r="22" spans="1:6" ht="19" customHeight="1" x14ac:dyDescent="0.2">
      <c r="A22" s="25" t="s">
        <v>72</v>
      </c>
      <c r="B22" s="1">
        <v>1450000</v>
      </c>
      <c r="C22" s="1">
        <f>B22*0.25</f>
        <v>362500</v>
      </c>
      <c r="D22" s="1">
        <f>(0.005*C22)/0.05</f>
        <v>36250</v>
      </c>
      <c r="E22" s="27">
        <f>LOG10(D22)</f>
        <v>4.5593080109070128</v>
      </c>
      <c r="F22" s="27">
        <v>15.214320183333333</v>
      </c>
    </row>
    <row r="23" spans="1:6" ht="19" customHeight="1" x14ac:dyDescent="0.2">
      <c r="A23" s="25" t="s">
        <v>73</v>
      </c>
      <c r="B23" s="1">
        <f>B22/10</f>
        <v>145000</v>
      </c>
      <c r="C23" s="1">
        <f t="shared" ref="C23:C32" si="2">B23*0.25</f>
        <v>36250</v>
      </c>
      <c r="D23" s="1">
        <f t="shared" ref="D23:D32" si="3">(0.005*C23)/0.05</f>
        <v>3625</v>
      </c>
      <c r="E23" s="27">
        <f t="shared" ref="E23:E32" si="4">LOG10(D23)</f>
        <v>3.5593080109070123</v>
      </c>
      <c r="F23" s="27">
        <v>21.045492169999999</v>
      </c>
    </row>
    <row r="24" spans="1:6" ht="19" customHeight="1" x14ac:dyDescent="0.2">
      <c r="A24" s="25" t="s">
        <v>74</v>
      </c>
      <c r="B24" s="1">
        <f t="shared" ref="B24:B32" si="5">B23/10</f>
        <v>14500</v>
      </c>
      <c r="C24" s="1">
        <f t="shared" si="2"/>
        <v>3625</v>
      </c>
      <c r="D24" s="1">
        <f t="shared" si="3"/>
        <v>362.5</v>
      </c>
      <c r="E24" s="27">
        <f t="shared" si="4"/>
        <v>2.5593080109070123</v>
      </c>
      <c r="F24" s="27">
        <v>24.076037726666669</v>
      </c>
    </row>
    <row r="25" spans="1:6" ht="19" customHeight="1" x14ac:dyDescent="0.2">
      <c r="A25" s="25" t="s">
        <v>75</v>
      </c>
      <c r="B25" s="1">
        <f t="shared" si="5"/>
        <v>1450</v>
      </c>
      <c r="C25" s="1">
        <f t="shared" si="2"/>
        <v>362.5</v>
      </c>
      <c r="D25" s="1">
        <f t="shared" si="3"/>
        <v>36.25</v>
      </c>
      <c r="E25" s="27">
        <f t="shared" si="4"/>
        <v>1.5593080109070125</v>
      </c>
      <c r="F25" s="27">
        <v>26.318354289999998</v>
      </c>
    </row>
    <row r="26" spans="1:6" ht="19" customHeight="1" x14ac:dyDescent="0.2">
      <c r="A26" s="25" t="s">
        <v>76</v>
      </c>
      <c r="B26" s="1">
        <f t="shared" si="5"/>
        <v>145</v>
      </c>
      <c r="C26" s="1">
        <f t="shared" si="2"/>
        <v>36.25</v>
      </c>
      <c r="D26" s="1">
        <f t="shared" si="3"/>
        <v>3.6249999999999996</v>
      </c>
      <c r="E26" s="27">
        <f t="shared" si="4"/>
        <v>0.55930801090701243</v>
      </c>
      <c r="F26" s="27">
        <v>27.790262223333333</v>
      </c>
    </row>
    <row r="27" spans="1:6" ht="19" customHeight="1" x14ac:dyDescent="0.2">
      <c r="A27" s="25" t="s">
        <v>77</v>
      </c>
      <c r="B27" s="1">
        <f t="shared" si="5"/>
        <v>14.5</v>
      </c>
      <c r="C27" s="1">
        <f t="shared" si="2"/>
        <v>3.625</v>
      </c>
      <c r="D27" s="1">
        <f t="shared" si="3"/>
        <v>0.36249999999999993</v>
      </c>
      <c r="E27" s="27">
        <f t="shared" si="4"/>
        <v>-0.44069198909298757</v>
      </c>
      <c r="F27" s="27">
        <v>28.382549283333333</v>
      </c>
    </row>
    <row r="28" spans="1:6" ht="19" customHeight="1" x14ac:dyDescent="0.2">
      <c r="A28" s="25" t="s">
        <v>78</v>
      </c>
      <c r="B28" s="1">
        <f t="shared" si="5"/>
        <v>1.45</v>
      </c>
      <c r="C28" s="1">
        <f t="shared" si="2"/>
        <v>0.36249999999999999</v>
      </c>
      <c r="D28" s="1">
        <f t="shared" si="3"/>
        <v>3.6249999999999998E-2</v>
      </c>
      <c r="E28" s="27">
        <f t="shared" si="4"/>
        <v>-1.4406919890929875</v>
      </c>
      <c r="F28" s="27">
        <v>28.495275496666665</v>
      </c>
    </row>
    <row r="29" spans="1:6" ht="19" customHeight="1" x14ac:dyDescent="0.2">
      <c r="A29" s="25" t="s">
        <v>79</v>
      </c>
      <c r="B29" s="1">
        <f t="shared" si="5"/>
        <v>0.14499999999999999</v>
      </c>
      <c r="C29" s="1">
        <f t="shared" si="2"/>
        <v>3.6249999999999998E-2</v>
      </c>
      <c r="D29" s="1">
        <f t="shared" si="3"/>
        <v>3.6249999999999998E-3</v>
      </c>
      <c r="E29" s="27">
        <f t="shared" si="4"/>
        <v>-2.4406919890929877</v>
      </c>
      <c r="F29" s="27">
        <v>29.524756113333336</v>
      </c>
    </row>
    <row r="30" spans="1:6" ht="19" customHeight="1" x14ac:dyDescent="0.2">
      <c r="A30" s="25" t="s">
        <v>80</v>
      </c>
      <c r="B30" s="1">
        <f t="shared" si="5"/>
        <v>1.4499999999999999E-2</v>
      </c>
      <c r="C30" s="1">
        <f t="shared" si="2"/>
        <v>3.6249999999999998E-3</v>
      </c>
      <c r="D30" s="1">
        <f t="shared" si="3"/>
        <v>3.6249999999999998E-4</v>
      </c>
      <c r="E30" s="27">
        <f t="shared" si="4"/>
        <v>-3.4406919890929877</v>
      </c>
      <c r="F30" s="27">
        <v>30.511771516666666</v>
      </c>
    </row>
    <row r="31" spans="1:6" ht="19" customHeight="1" x14ac:dyDescent="0.2">
      <c r="A31" s="25" t="s">
        <v>81</v>
      </c>
      <c r="B31" s="1">
        <f t="shared" si="5"/>
        <v>1.4499999999999999E-3</v>
      </c>
      <c r="C31" s="1">
        <f t="shared" si="2"/>
        <v>3.6249999999999998E-4</v>
      </c>
      <c r="D31" s="1">
        <f t="shared" si="3"/>
        <v>3.625E-5</v>
      </c>
      <c r="E31" s="27">
        <f t="shared" si="4"/>
        <v>-4.4406919890929872</v>
      </c>
      <c r="F31" s="27">
        <v>29.83029937666667</v>
      </c>
    </row>
    <row r="32" spans="1:6" ht="19" customHeight="1" x14ac:dyDescent="0.2">
      <c r="A32" s="25" t="s">
        <v>82</v>
      </c>
      <c r="B32" s="1">
        <f t="shared" si="5"/>
        <v>1.45E-4</v>
      </c>
      <c r="C32" s="1">
        <f t="shared" si="2"/>
        <v>3.625E-5</v>
      </c>
      <c r="D32" s="1">
        <f t="shared" si="3"/>
        <v>3.625E-6</v>
      </c>
      <c r="E32" s="27">
        <f t="shared" si="4"/>
        <v>-5.4406919890929872</v>
      </c>
      <c r="F32" s="27">
        <v>29.481172563333331</v>
      </c>
    </row>
    <row r="33" spans="1:6" ht="19" customHeight="1" x14ac:dyDescent="0.2">
      <c r="A33" s="23" t="s">
        <v>88</v>
      </c>
      <c r="B33" s="2" t="s">
        <v>95</v>
      </c>
      <c r="C33" s="2" t="s">
        <v>96</v>
      </c>
      <c r="D33" s="2" t="s">
        <v>97</v>
      </c>
      <c r="E33" s="2" t="s">
        <v>98</v>
      </c>
      <c r="F33" s="2" t="s">
        <v>99</v>
      </c>
    </row>
    <row r="34" spans="1:6" ht="19" customHeight="1" x14ac:dyDescent="0.2">
      <c r="A34" s="25" t="s">
        <v>72</v>
      </c>
      <c r="B34" s="1">
        <v>168000000</v>
      </c>
      <c r="C34" s="1">
        <f>B34*0.25</f>
        <v>42000000</v>
      </c>
      <c r="D34" s="1">
        <f>(0.005*C34)/0.05</f>
        <v>4200000</v>
      </c>
      <c r="E34" s="27">
        <f>LOG10(D34)</f>
        <v>6.6232492903979008</v>
      </c>
      <c r="F34" s="27">
        <v>15.17818991</v>
      </c>
    </row>
    <row r="35" spans="1:6" ht="19" customHeight="1" x14ac:dyDescent="0.2">
      <c r="A35" s="25" t="s">
        <v>73</v>
      </c>
      <c r="B35" s="1">
        <f>B34/10</f>
        <v>16800000</v>
      </c>
      <c r="C35" s="1">
        <f t="shared" ref="C35:C44" si="6">B35*0.25</f>
        <v>4200000</v>
      </c>
      <c r="D35" s="1">
        <f t="shared" ref="D35:D44" si="7">(0.005*C35)/0.05</f>
        <v>420000</v>
      </c>
      <c r="E35" s="27">
        <f t="shared" ref="E35:E44" si="8">LOG10(D35)</f>
        <v>5.6232492903979008</v>
      </c>
      <c r="F35" s="27">
        <v>19.854508080000002</v>
      </c>
    </row>
    <row r="36" spans="1:6" ht="19" customHeight="1" x14ac:dyDescent="0.2">
      <c r="A36" s="25" t="s">
        <v>74</v>
      </c>
      <c r="B36" s="1">
        <f t="shared" ref="B36:B44" si="9">B35/10</f>
        <v>1680000</v>
      </c>
      <c r="C36" s="1">
        <f t="shared" si="6"/>
        <v>420000</v>
      </c>
      <c r="D36" s="1">
        <f t="shared" si="7"/>
        <v>42000</v>
      </c>
      <c r="E36" s="27">
        <f t="shared" si="8"/>
        <v>4.6232492903979008</v>
      </c>
      <c r="F36" s="27">
        <v>22.788279216666666</v>
      </c>
    </row>
    <row r="37" spans="1:6" ht="19" customHeight="1" x14ac:dyDescent="0.2">
      <c r="A37" s="25" t="s">
        <v>75</v>
      </c>
      <c r="B37" s="1">
        <f t="shared" si="9"/>
        <v>168000</v>
      </c>
      <c r="C37" s="1">
        <f t="shared" si="6"/>
        <v>42000</v>
      </c>
      <c r="D37" s="1">
        <f t="shared" si="7"/>
        <v>4200</v>
      </c>
      <c r="E37" s="27">
        <f t="shared" si="8"/>
        <v>3.6232492903979003</v>
      </c>
      <c r="F37" s="27">
        <v>26.025138853333335</v>
      </c>
    </row>
    <row r="38" spans="1:6" ht="19" customHeight="1" x14ac:dyDescent="0.2">
      <c r="A38" s="25" t="s">
        <v>76</v>
      </c>
      <c r="B38" s="1">
        <f t="shared" si="9"/>
        <v>16800</v>
      </c>
      <c r="C38" s="1">
        <f t="shared" si="6"/>
        <v>4200</v>
      </c>
      <c r="D38" s="1">
        <f t="shared" si="7"/>
        <v>420</v>
      </c>
      <c r="E38" s="27">
        <f t="shared" si="8"/>
        <v>2.6232492903979003</v>
      </c>
      <c r="F38" s="27">
        <v>30.179681776666666</v>
      </c>
    </row>
    <row r="39" spans="1:6" ht="19" customHeight="1" x14ac:dyDescent="0.2">
      <c r="A39" s="25" t="s">
        <v>77</v>
      </c>
      <c r="B39" s="1">
        <f t="shared" si="9"/>
        <v>1680</v>
      </c>
      <c r="C39" s="1">
        <f t="shared" si="6"/>
        <v>420</v>
      </c>
      <c r="D39" s="1">
        <f t="shared" si="7"/>
        <v>42</v>
      </c>
      <c r="E39" s="27">
        <f t="shared" si="8"/>
        <v>1.6232492903979006</v>
      </c>
      <c r="F39" s="27">
        <v>31.537153880000002</v>
      </c>
    </row>
    <row r="40" spans="1:6" ht="19" customHeight="1" x14ac:dyDescent="0.2">
      <c r="A40" s="25" t="s">
        <v>78</v>
      </c>
      <c r="B40" s="1">
        <f t="shared" si="9"/>
        <v>168</v>
      </c>
      <c r="C40" s="1">
        <f t="shared" si="6"/>
        <v>42</v>
      </c>
      <c r="D40" s="1">
        <f t="shared" si="7"/>
        <v>4.1999999999999993</v>
      </c>
      <c r="E40" s="27">
        <f t="shared" si="8"/>
        <v>0.62324929039790034</v>
      </c>
      <c r="F40" s="27">
        <v>30.716963449999998</v>
      </c>
    </row>
    <row r="41" spans="1:6" ht="19" customHeight="1" x14ac:dyDescent="0.2">
      <c r="A41" s="25" t="s">
        <v>79</v>
      </c>
      <c r="B41" s="1">
        <f t="shared" si="9"/>
        <v>16.8</v>
      </c>
      <c r="C41" s="1">
        <f t="shared" si="6"/>
        <v>4.2</v>
      </c>
      <c r="D41" s="1">
        <f t="shared" si="7"/>
        <v>0.42</v>
      </c>
      <c r="E41" s="27">
        <f t="shared" si="8"/>
        <v>-0.37675070960209955</v>
      </c>
      <c r="F41" s="27">
        <v>31.001065569999998</v>
      </c>
    </row>
    <row r="42" spans="1:6" ht="19" customHeight="1" x14ac:dyDescent="0.2">
      <c r="A42" s="25" t="s">
        <v>80</v>
      </c>
      <c r="B42" s="1">
        <f t="shared" si="9"/>
        <v>1.6800000000000002</v>
      </c>
      <c r="C42" s="1">
        <f t="shared" si="6"/>
        <v>0.42000000000000004</v>
      </c>
      <c r="D42" s="1">
        <f t="shared" si="7"/>
        <v>4.2000000000000003E-2</v>
      </c>
      <c r="E42" s="27">
        <f t="shared" si="8"/>
        <v>-1.3767507096020994</v>
      </c>
      <c r="F42" s="27">
        <v>32.498944599999994</v>
      </c>
    </row>
    <row r="43" spans="1:6" ht="19" customHeight="1" x14ac:dyDescent="0.2">
      <c r="A43" s="25" t="s">
        <v>81</v>
      </c>
      <c r="B43" s="1">
        <f t="shared" si="9"/>
        <v>0.16800000000000001</v>
      </c>
      <c r="C43" s="1">
        <f t="shared" si="6"/>
        <v>4.2000000000000003E-2</v>
      </c>
      <c r="D43" s="1">
        <f t="shared" si="7"/>
        <v>4.1999999999999997E-3</v>
      </c>
      <c r="E43" s="27">
        <f t="shared" si="8"/>
        <v>-2.3767507096020997</v>
      </c>
      <c r="F43" s="27">
        <v>32.306606929999994</v>
      </c>
    </row>
    <row r="44" spans="1:6" ht="19" customHeight="1" x14ac:dyDescent="0.2">
      <c r="A44" s="25" t="s">
        <v>82</v>
      </c>
      <c r="B44" s="1">
        <f t="shared" si="9"/>
        <v>1.6800000000000002E-2</v>
      </c>
      <c r="C44" s="1">
        <f t="shared" si="6"/>
        <v>4.2000000000000006E-3</v>
      </c>
      <c r="D44" s="1">
        <f t="shared" si="7"/>
        <v>4.2000000000000002E-4</v>
      </c>
      <c r="E44" s="27">
        <f t="shared" si="8"/>
        <v>-3.3767507096020997</v>
      </c>
      <c r="F44" s="27">
        <v>32.796487169999999</v>
      </c>
    </row>
    <row r="48" spans="1:6" ht="19" customHeight="1" x14ac:dyDescent="0.2">
      <c r="A48" s="1"/>
    </row>
    <row r="49" spans="1:1" ht="19" customHeight="1" x14ac:dyDescent="0.2">
      <c r="A49" s="1"/>
    </row>
    <row r="50" spans="1:1" ht="19" customHeight="1" x14ac:dyDescent="0.2">
      <c r="A50" s="1"/>
    </row>
    <row r="51" spans="1:1" ht="19" customHeight="1" x14ac:dyDescent="0.2">
      <c r="A51" s="1"/>
    </row>
    <row r="52" spans="1:1" ht="19" customHeight="1" x14ac:dyDescent="0.2">
      <c r="A52" s="1"/>
    </row>
    <row r="53" spans="1:1" ht="19" customHeight="1" x14ac:dyDescent="0.2">
      <c r="A53" s="1"/>
    </row>
    <row r="54" spans="1:1" ht="19" customHeight="1" x14ac:dyDescent="0.2">
      <c r="A54" s="1"/>
    </row>
    <row r="55" spans="1:1" ht="19" customHeight="1" x14ac:dyDescent="0.2">
      <c r="A55" s="1"/>
    </row>
    <row r="56" spans="1:1" ht="19" customHeight="1" x14ac:dyDescent="0.2">
      <c r="A56" s="1"/>
    </row>
    <row r="57" spans="1:1" ht="19" customHeight="1" x14ac:dyDescent="0.2">
      <c r="A57" s="1"/>
    </row>
    <row r="58" spans="1:1" ht="19" customHeight="1" x14ac:dyDescent="0.2">
      <c r="A58" s="1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71"/>
  <sheetViews>
    <sheetView topLeftCell="A30" zoomScaleNormal="100" workbookViewId="0">
      <selection activeCell="K50" sqref="K50"/>
    </sheetView>
  </sheetViews>
  <sheetFormatPr baseColWidth="10" defaultColWidth="10.83203125" defaultRowHeight="16" x14ac:dyDescent="0.2"/>
  <cols>
    <col min="1" max="1" width="16.83203125" bestFit="1" customWidth="1"/>
    <col min="2" max="2" width="9.33203125" bestFit="1" customWidth="1"/>
    <col min="3" max="3" width="9.5" bestFit="1" customWidth="1"/>
    <col min="4" max="4" width="9.1640625" bestFit="1" customWidth="1"/>
    <col min="5" max="5" width="6.83203125" bestFit="1" customWidth="1"/>
    <col min="6" max="6" width="19.1640625" bestFit="1" customWidth="1"/>
    <col min="7" max="7" width="24" bestFit="1" customWidth="1"/>
    <col min="8" max="9" width="16" bestFit="1" customWidth="1"/>
    <col min="10" max="10" width="15.6640625" bestFit="1" customWidth="1"/>
    <col min="11" max="11" width="14.83203125" bestFit="1" customWidth="1"/>
    <col min="12" max="12" width="19.1640625" bestFit="1" customWidth="1"/>
    <col min="13" max="13" width="23" bestFit="1" customWidth="1"/>
    <col min="14" max="14" width="15" bestFit="1" customWidth="1"/>
    <col min="15" max="15" width="4.83203125" customWidth="1"/>
    <col min="16" max="16" width="4.6640625" style="6" bestFit="1" customWidth="1"/>
    <col min="17" max="18" width="6.33203125" bestFit="1" customWidth="1"/>
    <col min="19" max="20" width="10" bestFit="1" customWidth="1"/>
  </cols>
  <sheetData>
    <row r="1" spans="1:20" x14ac:dyDescent="0.2">
      <c r="A1" s="2" t="s">
        <v>132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62" t="s">
        <v>59</v>
      </c>
      <c r="R1" s="62"/>
      <c r="S1" s="62" t="s">
        <v>60</v>
      </c>
      <c r="T1" s="62"/>
    </row>
    <row r="2" spans="1:20" x14ac:dyDescent="0.2">
      <c r="A2" s="2" t="s">
        <v>36</v>
      </c>
      <c r="B2" s="2" t="s">
        <v>119</v>
      </c>
      <c r="C2" s="2" t="s">
        <v>120</v>
      </c>
      <c r="D2" s="2" t="s">
        <v>121</v>
      </c>
      <c r="E2" s="2" t="s">
        <v>122</v>
      </c>
      <c r="F2" s="2" t="s">
        <v>123</v>
      </c>
      <c r="G2" s="2" t="s">
        <v>124</v>
      </c>
      <c r="H2" s="2" t="s">
        <v>126</v>
      </c>
      <c r="I2" s="2" t="s">
        <v>128</v>
      </c>
      <c r="J2" s="2" t="s">
        <v>127</v>
      </c>
      <c r="K2" s="2" t="s">
        <v>125</v>
      </c>
      <c r="L2" s="2" t="s">
        <v>123</v>
      </c>
      <c r="M2" s="2" t="s">
        <v>124</v>
      </c>
      <c r="N2" s="2" t="s">
        <v>39</v>
      </c>
      <c r="O2" s="2"/>
      <c r="P2" s="2"/>
      <c r="Q2" s="2" t="s">
        <v>61</v>
      </c>
      <c r="R2" s="2" t="s">
        <v>62</v>
      </c>
      <c r="S2" s="2" t="s">
        <v>61</v>
      </c>
      <c r="T2" s="2" t="s">
        <v>62</v>
      </c>
    </row>
    <row r="3" spans="1:20" x14ac:dyDescent="0.2">
      <c r="A3" s="1" t="s">
        <v>63</v>
      </c>
      <c r="B3" s="27">
        <v>18.665245056152344</v>
      </c>
      <c r="C3" s="27">
        <v>18.584714889526367</v>
      </c>
      <c r="D3" s="27">
        <v>15.753122329711914</v>
      </c>
      <c r="E3" s="27">
        <f>MEDIAN(B3:D3)</f>
        <v>18.584714889526367</v>
      </c>
      <c r="F3" s="27">
        <f>STDEV(B3:D3)</f>
        <v>1.6585566167797938</v>
      </c>
      <c r="G3" s="27">
        <f>F3/E3*100</f>
        <v>8.92430487440242</v>
      </c>
      <c r="H3" s="27">
        <v>24420196.860692389</v>
      </c>
      <c r="I3" s="27">
        <v>25803744.093321614</v>
      </c>
      <c r="J3" s="1">
        <v>179156279.48827171</v>
      </c>
      <c r="K3" s="37">
        <f t="shared" ref="K3:K8" si="0">MEDIAN(H3:J3)</f>
        <v>25803744.093321614</v>
      </c>
      <c r="L3" s="37">
        <f>STDEV(H3:J3)</f>
        <v>88940213.609980151</v>
      </c>
      <c r="M3" s="27">
        <f>L3/K3*100</f>
        <v>344.67949026435736</v>
      </c>
      <c r="N3" s="1">
        <f>LOG(K3)</f>
        <v>7.411682726160727</v>
      </c>
      <c r="O3" s="1"/>
      <c r="P3" s="2" t="s">
        <v>28</v>
      </c>
      <c r="Q3" s="27">
        <v>18.584714889526367</v>
      </c>
      <c r="R3" s="27">
        <v>14.732320785522461</v>
      </c>
      <c r="S3" s="37">
        <v>25803744.093321614</v>
      </c>
      <c r="T3" s="37">
        <v>360258514.47215194</v>
      </c>
    </row>
    <row r="4" spans="1:20" x14ac:dyDescent="0.2">
      <c r="A4" s="1" t="s">
        <v>64</v>
      </c>
      <c r="B4" s="27">
        <v>15.764864921569824</v>
      </c>
      <c r="C4" s="27">
        <v>13.474031448364258</v>
      </c>
      <c r="D4" s="27">
        <v>11.318943977355957</v>
      </c>
      <c r="E4" s="27">
        <f t="shared" ref="E4:E8" si="1">MEDIAN(B4:D4)</f>
        <v>13.474031448364258</v>
      </c>
      <c r="F4" s="27">
        <f t="shared" ref="F4:F8" si="2">STDEV(B4:D4)</f>
        <v>2.2233058363562823</v>
      </c>
      <c r="G4" s="27">
        <f t="shared" ref="G4:G67" si="3">F4/E4*100</f>
        <v>16.500672756157108</v>
      </c>
      <c r="H4" s="27">
        <v>177722386.58843264</v>
      </c>
      <c r="I4" s="1">
        <v>852271262.57980239</v>
      </c>
      <c r="J4" s="1">
        <v>3724515974.0588069</v>
      </c>
      <c r="K4" s="37">
        <f t="shared" si="0"/>
        <v>852271262.57980239</v>
      </c>
      <c r="L4" s="37">
        <f t="shared" ref="L4:L8" si="4">STDEV(H4:J4)</f>
        <v>1883460937.6022508</v>
      </c>
      <c r="M4" s="27">
        <f t="shared" ref="M4:M8" si="5">L4/K4*100</f>
        <v>220.99312980483052</v>
      </c>
      <c r="N4" s="1">
        <f t="shared" ref="N4:N67" si="6">LOG(K4)</f>
        <v>8.9305778448741062</v>
      </c>
      <c r="O4" s="1"/>
      <c r="P4" s="2" t="s">
        <v>29</v>
      </c>
      <c r="Q4" s="27">
        <v>13.474031448364258</v>
      </c>
      <c r="R4" s="27">
        <v>18.069616317749023</v>
      </c>
      <c r="S4" s="37">
        <v>852271262.57980239</v>
      </c>
      <c r="T4" s="37">
        <v>36708785.961838163</v>
      </c>
    </row>
    <row r="5" spans="1:20" x14ac:dyDescent="0.2">
      <c r="A5" s="1" t="s">
        <v>65</v>
      </c>
      <c r="B5" s="27">
        <v>16.060529708862305</v>
      </c>
      <c r="C5" s="27">
        <v>12.912765502929688</v>
      </c>
      <c r="D5" s="27">
        <v>13.894612312316895</v>
      </c>
      <c r="E5" s="27">
        <f t="shared" si="1"/>
        <v>13.894612312316895</v>
      </c>
      <c r="F5" s="27">
        <f t="shared" si="2"/>
        <v>1.6105713697273445</v>
      </c>
      <c r="G5" s="27">
        <f t="shared" si="3"/>
        <v>11.591337228600842</v>
      </c>
      <c r="H5" s="27">
        <v>145167889.13242558</v>
      </c>
      <c r="I5" s="1">
        <v>1251370993.3505411</v>
      </c>
      <c r="J5" s="1">
        <v>639118239.87159085</v>
      </c>
      <c r="K5" s="37">
        <f t="shared" si="0"/>
        <v>639118239.87159085</v>
      </c>
      <c r="L5" s="37">
        <f t="shared" si="4"/>
        <v>554154865.67680943</v>
      </c>
      <c r="M5" s="27">
        <f t="shared" si="5"/>
        <v>86.706157187463162</v>
      </c>
      <c r="N5" s="1">
        <f t="shared" si="6"/>
        <v>8.8055812121073807</v>
      </c>
      <c r="O5" s="1"/>
      <c r="P5" s="2" t="s">
        <v>30</v>
      </c>
      <c r="Q5" s="27">
        <v>13.894612312316895</v>
      </c>
      <c r="R5" s="27">
        <v>17.983736038208008</v>
      </c>
      <c r="S5" s="37">
        <v>639118239.87159085</v>
      </c>
      <c r="T5" s="37">
        <v>38930828.015013397</v>
      </c>
    </row>
    <row r="6" spans="1:20" x14ac:dyDescent="0.2">
      <c r="A6" s="1" t="s">
        <v>66</v>
      </c>
      <c r="B6" s="27">
        <v>18.192901611328125</v>
      </c>
      <c r="C6" s="27">
        <v>14.732320785522461</v>
      </c>
      <c r="D6" s="27">
        <v>11.749045372009277</v>
      </c>
      <c r="E6" s="27">
        <f t="shared" si="1"/>
        <v>14.732320785522461</v>
      </c>
      <c r="F6" s="27">
        <f t="shared" si="2"/>
        <v>3.2248729969259875</v>
      </c>
      <c r="G6" s="27">
        <f t="shared" si="3"/>
        <v>21.889782634213947</v>
      </c>
      <c r="H6" s="27">
        <v>33738800.048246518</v>
      </c>
      <c r="I6" s="1">
        <v>360258514.47215194</v>
      </c>
      <c r="J6" s="1">
        <v>2774876805.4060678</v>
      </c>
      <c r="K6" s="37">
        <f t="shared" si="0"/>
        <v>360258514.47215194</v>
      </c>
      <c r="L6" s="37">
        <f t="shared" si="4"/>
        <v>1497266074.0628316</v>
      </c>
      <c r="M6" s="27">
        <f t="shared" si="5"/>
        <v>415.6087958827606</v>
      </c>
      <c r="N6" s="1">
        <f t="shared" si="6"/>
        <v>8.5566142538706877</v>
      </c>
      <c r="O6" s="1"/>
      <c r="P6" s="2"/>
      <c r="Q6" s="1"/>
      <c r="R6" s="1"/>
      <c r="S6" s="1"/>
      <c r="T6" s="1"/>
    </row>
    <row r="7" spans="1:20" x14ac:dyDescent="0.2">
      <c r="A7" s="1" t="s">
        <v>67</v>
      </c>
      <c r="B7" s="27">
        <v>18.069616317749023</v>
      </c>
      <c r="C7" s="27">
        <v>20.441921234130859</v>
      </c>
      <c r="D7" s="27">
        <v>15.298420906066895</v>
      </c>
      <c r="E7" s="27">
        <f t="shared" si="1"/>
        <v>18.069616317749023</v>
      </c>
      <c r="F7" s="27">
        <f t="shared" si="2"/>
        <v>2.5743267809536636</v>
      </c>
      <c r="G7" s="27">
        <f t="shared" si="3"/>
        <v>14.24671523559142</v>
      </c>
      <c r="H7" s="27">
        <v>36708785.961838163</v>
      </c>
      <c r="I7" s="1">
        <v>7239707.1739101922</v>
      </c>
      <c r="J7" s="1">
        <v>244550918.34992939</v>
      </c>
      <c r="K7" s="37">
        <f t="shared" si="0"/>
        <v>36708785.961838163</v>
      </c>
      <c r="L7" s="37">
        <f t="shared" si="4"/>
        <v>129346685.01748002</v>
      </c>
      <c r="M7" s="27">
        <f t="shared" si="5"/>
        <v>352.35892887317675</v>
      </c>
      <c r="N7" s="1">
        <f t="shared" si="6"/>
        <v>7.5647700216929525</v>
      </c>
      <c r="O7" s="1"/>
      <c r="P7" s="2"/>
      <c r="Q7" s="1"/>
      <c r="R7" s="1"/>
      <c r="S7" s="1"/>
      <c r="T7" s="1"/>
    </row>
    <row r="8" spans="1:20" x14ac:dyDescent="0.2">
      <c r="A8" s="1" t="s">
        <v>68</v>
      </c>
      <c r="B8" s="27">
        <v>19.547697067260742</v>
      </c>
      <c r="C8" s="27">
        <v>12.397356033325195</v>
      </c>
      <c r="D8" s="27">
        <v>17.983736038208008</v>
      </c>
      <c r="E8" s="27">
        <f t="shared" si="1"/>
        <v>17.983736038208008</v>
      </c>
      <c r="F8" s="27">
        <f t="shared" si="2"/>
        <v>3.7590112299409388</v>
      </c>
      <c r="G8" s="27">
        <f t="shared" si="3"/>
        <v>20.902282050596124</v>
      </c>
      <c r="H8" s="27">
        <v>13350097.05228886</v>
      </c>
      <c r="I8" s="1">
        <v>1780597577.6644065</v>
      </c>
      <c r="J8" s="1">
        <v>38930828.015013397</v>
      </c>
      <c r="K8" s="37">
        <f t="shared" si="0"/>
        <v>38930828.015013397</v>
      </c>
      <c r="L8" s="37">
        <f t="shared" si="4"/>
        <v>1013017036.5761168</v>
      </c>
      <c r="M8" s="27">
        <f t="shared" si="5"/>
        <v>2602.094761985165</v>
      </c>
      <c r="N8" s="1">
        <f t="shared" si="6"/>
        <v>7.5902936407725434</v>
      </c>
      <c r="O8" s="1"/>
      <c r="P8" s="2"/>
      <c r="Q8" s="1"/>
      <c r="R8" s="1"/>
      <c r="S8" s="1"/>
      <c r="T8" s="1"/>
    </row>
    <row r="9" spans="1:20" x14ac:dyDescent="0.2">
      <c r="A9" s="1"/>
      <c r="B9" s="1"/>
      <c r="C9" s="27"/>
      <c r="D9" s="27"/>
      <c r="E9" s="1"/>
      <c r="F9" s="1"/>
      <c r="G9" s="27"/>
      <c r="H9" s="1"/>
      <c r="I9" s="1"/>
      <c r="J9" s="1"/>
      <c r="K9" s="37"/>
      <c r="L9" s="37"/>
      <c r="M9" s="37"/>
      <c r="N9" s="1"/>
      <c r="O9" s="1"/>
      <c r="P9" s="2"/>
      <c r="Q9" s="1"/>
      <c r="R9" s="1"/>
      <c r="S9" s="1"/>
      <c r="T9" s="1"/>
    </row>
    <row r="10" spans="1:20" x14ac:dyDescent="0.2">
      <c r="A10" s="2" t="s">
        <v>56</v>
      </c>
      <c r="B10" s="1"/>
      <c r="C10" s="1"/>
      <c r="D10" s="1"/>
      <c r="E10" s="1"/>
      <c r="F10" s="1"/>
      <c r="G10" s="27"/>
      <c r="H10" s="1"/>
      <c r="I10" s="1"/>
      <c r="J10" s="1"/>
      <c r="K10" s="37"/>
      <c r="L10" s="37"/>
      <c r="M10" s="37"/>
      <c r="N10" s="1"/>
      <c r="O10" s="1"/>
      <c r="P10" s="2"/>
      <c r="Q10" s="1"/>
      <c r="R10" s="1"/>
      <c r="S10" s="1"/>
      <c r="T10" s="1"/>
    </row>
    <row r="11" spans="1:20" x14ac:dyDescent="0.2">
      <c r="A11" s="2" t="s">
        <v>36</v>
      </c>
      <c r="B11" s="2" t="s">
        <v>119</v>
      </c>
      <c r="C11" s="2" t="s">
        <v>120</v>
      </c>
      <c r="D11" s="2" t="s">
        <v>121</v>
      </c>
      <c r="E11" s="2" t="s">
        <v>122</v>
      </c>
      <c r="F11" s="2" t="s">
        <v>123</v>
      </c>
      <c r="G11" s="2" t="s">
        <v>124</v>
      </c>
      <c r="H11" s="2" t="s">
        <v>126</v>
      </c>
      <c r="I11" s="2" t="s">
        <v>128</v>
      </c>
      <c r="J11" s="2" t="s">
        <v>127</v>
      </c>
      <c r="K11" s="2" t="s">
        <v>125</v>
      </c>
      <c r="L11" s="2" t="s">
        <v>123</v>
      </c>
      <c r="M11" s="2" t="s">
        <v>124</v>
      </c>
      <c r="N11" s="2" t="s">
        <v>39</v>
      </c>
      <c r="O11" s="1"/>
      <c r="P11" s="2"/>
      <c r="Q11" s="2" t="s">
        <v>61</v>
      </c>
      <c r="R11" s="2" t="s">
        <v>62</v>
      </c>
      <c r="S11" s="2" t="s">
        <v>61</v>
      </c>
      <c r="T11" s="2" t="s">
        <v>62</v>
      </c>
    </row>
    <row r="12" spans="1:20" x14ac:dyDescent="0.2">
      <c r="A12" s="1" t="s">
        <v>63</v>
      </c>
      <c r="B12" s="27">
        <v>19.187564849853516</v>
      </c>
      <c r="C12" s="27">
        <v>19.155017852783203</v>
      </c>
      <c r="D12" s="27">
        <v>18.427045822143555</v>
      </c>
      <c r="E12" s="27">
        <f>MEDIAN(B12:D12)</f>
        <v>19.155017852783203</v>
      </c>
      <c r="F12" s="27">
        <f>STDEV(B12:D12)</f>
        <v>0.42999840618325019</v>
      </c>
      <c r="G12" s="27">
        <f t="shared" si="3"/>
        <v>2.2448342752171953</v>
      </c>
      <c r="H12" s="1">
        <v>196472.90213884131</v>
      </c>
      <c r="I12" s="1">
        <v>201027.52786158465</v>
      </c>
      <c r="J12" s="1">
        <v>335636.65091396187</v>
      </c>
      <c r="K12" s="37">
        <f t="shared" ref="K12:K17" si="7">MEDIAN(H12:J12)</f>
        <v>201027.52786158465</v>
      </c>
      <c r="L12" s="37">
        <f>STDEV(H12:J12)</f>
        <v>79064.224524063582</v>
      </c>
      <c r="M12" s="27">
        <f>L12/K12*100</f>
        <v>39.330048658063589</v>
      </c>
      <c r="N12" s="1">
        <f t="shared" si="6"/>
        <v>5.3032555319468582</v>
      </c>
      <c r="O12" s="1"/>
      <c r="P12" s="2" t="s">
        <v>28</v>
      </c>
      <c r="Q12" s="27">
        <v>19.155017852783203</v>
      </c>
      <c r="R12" s="27">
        <v>13.242290496826172</v>
      </c>
      <c r="S12" s="37">
        <v>201027.52786158465</v>
      </c>
      <c r="T12" s="37">
        <v>12923125.36611391</v>
      </c>
    </row>
    <row r="13" spans="1:20" x14ac:dyDescent="0.2">
      <c r="A13" s="1" t="s">
        <v>64</v>
      </c>
      <c r="B13" s="27">
        <v>16.449420928955078</v>
      </c>
      <c r="C13" s="27">
        <v>17.008695602416992</v>
      </c>
      <c r="D13" s="27">
        <v>15.908941268920898</v>
      </c>
      <c r="E13" s="27">
        <f t="shared" ref="E13:E17" si="8">MEDIAN(B13:D13)</f>
        <v>16.449420928955078</v>
      </c>
      <c r="F13" s="27">
        <f t="shared" ref="F13:F17" si="9">STDEV(B13:D13)</f>
        <v>0.54990393362993117</v>
      </c>
      <c r="G13" s="27">
        <f t="shared" si="3"/>
        <v>3.3429987353655912</v>
      </c>
      <c r="H13" s="1">
        <v>1350912.0365946144</v>
      </c>
      <c r="I13" s="1">
        <v>911173.07116432278</v>
      </c>
      <c r="J13" s="1">
        <v>1976540.6532705943</v>
      </c>
      <c r="K13" s="37">
        <f t="shared" si="7"/>
        <v>1350912.0365946144</v>
      </c>
      <c r="L13" s="37">
        <f t="shared" ref="L13:L17" si="10">STDEV(H13:J13)</f>
        <v>535379.86650050001</v>
      </c>
      <c r="M13" s="27">
        <f t="shared" ref="M13:M17" si="11">L13/K13*100</f>
        <v>39.63099387655825</v>
      </c>
      <c r="N13" s="1">
        <f t="shared" si="6"/>
        <v>6.1306270712534987</v>
      </c>
      <c r="O13" s="1"/>
      <c r="P13" s="2" t="s">
        <v>29</v>
      </c>
      <c r="Q13" s="27">
        <v>16.449420928955078</v>
      </c>
      <c r="R13" s="27">
        <v>11.314756393432617</v>
      </c>
      <c r="S13" s="37">
        <v>1350912.0365946144</v>
      </c>
      <c r="T13" s="37">
        <v>50211996.076348826</v>
      </c>
    </row>
    <row r="14" spans="1:20" x14ac:dyDescent="0.2">
      <c r="A14" s="1" t="s">
        <v>65</v>
      </c>
      <c r="B14" s="27">
        <v>16.646085739135742</v>
      </c>
      <c r="C14" s="27">
        <v>13.274324417114258</v>
      </c>
      <c r="D14" s="27">
        <v>14.652664184570312</v>
      </c>
      <c r="E14" s="27">
        <f t="shared" si="8"/>
        <v>14.652664184570312</v>
      </c>
      <c r="F14" s="27">
        <f t="shared" si="9"/>
        <v>1.6952052197023686</v>
      </c>
      <c r="G14" s="27">
        <f t="shared" si="3"/>
        <v>11.569262752144894</v>
      </c>
      <c r="H14" s="1">
        <v>1176215.7007576646</v>
      </c>
      <c r="I14" s="1">
        <v>12634893.470553299</v>
      </c>
      <c r="J14" s="1">
        <v>4787130.6864986895</v>
      </c>
      <c r="K14" s="37">
        <f t="shared" si="7"/>
        <v>4787130.6864986895</v>
      </c>
      <c r="L14" s="37">
        <f t="shared" si="10"/>
        <v>5858432.4408077272</v>
      </c>
      <c r="M14" s="27">
        <f t="shared" si="11"/>
        <v>122.37878646869757</v>
      </c>
      <c r="N14" s="1">
        <f t="shared" si="6"/>
        <v>6.6800752836863611</v>
      </c>
      <c r="O14" s="1"/>
      <c r="P14" s="2" t="s">
        <v>30</v>
      </c>
      <c r="Q14" s="27">
        <v>14.652664184570312</v>
      </c>
      <c r="R14" s="27">
        <v>11.477338790893555</v>
      </c>
      <c r="S14" s="37">
        <v>4787130.6864986895</v>
      </c>
      <c r="T14" s="37">
        <v>44780587.711931996</v>
      </c>
    </row>
    <row r="15" spans="1:20" x14ac:dyDescent="0.2">
      <c r="A15" s="1" t="s">
        <v>66</v>
      </c>
      <c r="B15" s="27">
        <v>18.061140060424805</v>
      </c>
      <c r="C15" s="27">
        <v>11.528109550476074</v>
      </c>
      <c r="D15" s="27">
        <v>13.242290496826172</v>
      </c>
      <c r="E15" s="27">
        <f t="shared" si="8"/>
        <v>13.242290496826172</v>
      </c>
      <c r="F15" s="27">
        <f t="shared" si="9"/>
        <v>3.3872362154945073</v>
      </c>
      <c r="G15" s="27">
        <f t="shared" si="3"/>
        <v>25.578929991804202</v>
      </c>
      <c r="H15" s="1">
        <v>434273.53195809084</v>
      </c>
      <c r="I15" s="1">
        <v>43207992.689392902</v>
      </c>
      <c r="J15" s="1">
        <v>12923125.36611391</v>
      </c>
      <c r="K15" s="37">
        <f t="shared" si="7"/>
        <v>12923125.36611391</v>
      </c>
      <c r="L15" s="37">
        <f t="shared" si="10"/>
        <v>21995210.309986487</v>
      </c>
      <c r="M15" s="27">
        <f t="shared" si="11"/>
        <v>170.20039415280104</v>
      </c>
      <c r="N15" s="1">
        <f t="shared" si="6"/>
        <v>7.1113675573985189</v>
      </c>
      <c r="O15" s="1"/>
      <c r="P15" s="2"/>
      <c r="Q15" s="1"/>
      <c r="R15" s="1"/>
      <c r="S15" s="1"/>
      <c r="T15" s="1"/>
    </row>
    <row r="16" spans="1:20" x14ac:dyDescent="0.2">
      <c r="A16" s="1" t="s">
        <v>67</v>
      </c>
      <c r="B16" s="27">
        <v>16.117118835449219</v>
      </c>
      <c r="C16" s="27">
        <v>9.4465847015380859</v>
      </c>
      <c r="D16" s="27">
        <v>11.314756393432617</v>
      </c>
      <c r="E16" s="27">
        <f t="shared" si="8"/>
        <v>11.314756393432617</v>
      </c>
      <c r="F16" s="27">
        <f t="shared" si="9"/>
        <v>3.4411426427511276</v>
      </c>
      <c r="G16" s="27">
        <f t="shared" si="3"/>
        <v>30.412874330625954</v>
      </c>
      <c r="H16" s="1">
        <v>1707045.3207219718</v>
      </c>
      <c r="I16" s="1">
        <v>187108875.87582365</v>
      </c>
      <c r="J16" s="1">
        <v>50211996.076348826</v>
      </c>
      <c r="K16" s="37">
        <f t="shared" si="7"/>
        <v>50211996.076348826</v>
      </c>
      <c r="L16" s="37">
        <f t="shared" si="10"/>
        <v>96148604.357889906</v>
      </c>
      <c r="M16" s="27">
        <f t="shared" si="11"/>
        <v>191.4853259601413</v>
      </c>
      <c r="N16" s="1">
        <f t="shared" si="6"/>
        <v>7.7008074862162683</v>
      </c>
      <c r="O16" s="1"/>
      <c r="P16" s="2"/>
      <c r="Q16" s="1"/>
      <c r="R16" s="1"/>
      <c r="S16" s="1"/>
      <c r="T16" s="1"/>
    </row>
    <row r="17" spans="1:20" x14ac:dyDescent="0.2">
      <c r="A17" s="1" t="s">
        <v>68</v>
      </c>
      <c r="B17" s="27">
        <v>16.51994514465332</v>
      </c>
      <c r="C17" s="27">
        <v>11.300865173339844</v>
      </c>
      <c r="D17" s="27">
        <v>11.477338790893555</v>
      </c>
      <c r="E17" s="27">
        <f t="shared" si="8"/>
        <v>11.477338790893555</v>
      </c>
      <c r="F17" s="27">
        <f t="shared" si="9"/>
        <v>2.963607529223919</v>
      </c>
      <c r="G17" s="27">
        <f t="shared" si="3"/>
        <v>25.821382318829251</v>
      </c>
      <c r="H17" s="1">
        <v>1285466.5086779664</v>
      </c>
      <c r="I17" s="1">
        <v>50705541.065680318</v>
      </c>
      <c r="J17" s="1">
        <v>44780587.711931996</v>
      </c>
      <c r="K17" s="37">
        <f t="shared" si="7"/>
        <v>44780587.711931996</v>
      </c>
      <c r="L17" s="37">
        <f t="shared" si="10"/>
        <v>26985410.904009841</v>
      </c>
      <c r="M17" s="27">
        <f t="shared" si="11"/>
        <v>60.261404065537647</v>
      </c>
      <c r="N17" s="1">
        <f t="shared" si="6"/>
        <v>7.6510897890727145</v>
      </c>
      <c r="O17" s="1"/>
      <c r="P17" s="2"/>
      <c r="Q17" s="1"/>
      <c r="R17" s="1"/>
      <c r="S17" s="1"/>
      <c r="T17" s="1"/>
    </row>
    <row r="18" spans="1:20" x14ac:dyDescent="0.2">
      <c r="A18" s="1"/>
      <c r="B18" s="1"/>
      <c r="C18" s="1"/>
      <c r="D18" s="1"/>
      <c r="E18" s="1"/>
      <c r="F18" s="1"/>
      <c r="G18" s="27"/>
      <c r="H18" s="1"/>
      <c r="I18" s="1"/>
      <c r="J18" s="1"/>
      <c r="K18" s="37"/>
      <c r="L18" s="37"/>
      <c r="M18" s="37"/>
      <c r="N18" s="1"/>
      <c r="O18" s="1"/>
      <c r="P18" s="2"/>
      <c r="Q18" s="1"/>
      <c r="R18" s="1"/>
      <c r="S18" s="1"/>
      <c r="T18" s="1"/>
    </row>
    <row r="19" spans="1:20" x14ac:dyDescent="0.2">
      <c r="A19" s="2" t="s">
        <v>129</v>
      </c>
      <c r="B19" s="22"/>
      <c r="C19" s="1"/>
      <c r="D19" s="1"/>
      <c r="E19" s="1"/>
      <c r="F19" s="1"/>
      <c r="G19" s="27"/>
      <c r="H19" s="1"/>
      <c r="I19" s="1"/>
      <c r="J19" s="1"/>
      <c r="K19" s="37"/>
      <c r="L19" s="37"/>
      <c r="M19" s="37"/>
      <c r="N19" s="1"/>
      <c r="O19" s="1"/>
      <c r="P19" s="2"/>
      <c r="Q19" s="1"/>
      <c r="R19" s="1"/>
      <c r="S19" s="1"/>
      <c r="T19" s="1"/>
    </row>
    <row r="20" spans="1:20" x14ac:dyDescent="0.2">
      <c r="A20" s="2" t="s">
        <v>36</v>
      </c>
      <c r="B20" s="2" t="s">
        <v>119</v>
      </c>
      <c r="C20" s="2" t="s">
        <v>120</v>
      </c>
      <c r="D20" s="2" t="s">
        <v>121</v>
      </c>
      <c r="E20" s="2" t="s">
        <v>122</v>
      </c>
      <c r="F20" s="2" t="s">
        <v>123</v>
      </c>
      <c r="G20" s="2" t="s">
        <v>124</v>
      </c>
      <c r="H20" s="2" t="s">
        <v>126</v>
      </c>
      <c r="I20" s="2" t="s">
        <v>128</v>
      </c>
      <c r="J20" s="2" t="s">
        <v>127</v>
      </c>
      <c r="K20" s="2" t="s">
        <v>125</v>
      </c>
      <c r="L20" s="2" t="s">
        <v>123</v>
      </c>
      <c r="M20" s="2" t="s">
        <v>124</v>
      </c>
      <c r="N20" s="2" t="s">
        <v>39</v>
      </c>
      <c r="O20" s="2"/>
      <c r="P20" s="2"/>
      <c r="Q20" s="2" t="s">
        <v>61</v>
      </c>
      <c r="R20" s="2" t="s">
        <v>62</v>
      </c>
      <c r="S20" s="2" t="s">
        <v>61</v>
      </c>
      <c r="T20" s="2" t="s">
        <v>62</v>
      </c>
    </row>
    <row r="21" spans="1:20" x14ac:dyDescent="0.2">
      <c r="A21" s="1" t="s">
        <v>63</v>
      </c>
      <c r="B21" s="27">
        <v>17.2752876281738</v>
      </c>
      <c r="C21" s="27">
        <v>26.766757965087891</v>
      </c>
      <c r="D21" s="27">
        <v>21.175176620483398</v>
      </c>
      <c r="E21" s="27">
        <f>MEDIAN(B21:D21)</f>
        <v>21.175176620483398</v>
      </c>
      <c r="F21" s="27">
        <f>STDEV(B21:D21)</f>
        <v>4.7707952733652768</v>
      </c>
      <c r="G21" s="27">
        <f t="shared" si="3"/>
        <v>22.530132139489879</v>
      </c>
      <c r="H21" s="27">
        <v>63218546.757949822</v>
      </c>
      <c r="I21" s="27">
        <v>95494.756157632655</v>
      </c>
      <c r="J21" s="27">
        <v>4383262.6992084514</v>
      </c>
      <c r="K21" s="27">
        <f t="shared" ref="K21:K26" si="12">MEDIAN(H21:J21)</f>
        <v>4383262.6992084514</v>
      </c>
      <c r="L21" s="37">
        <f>STDEV(H21:J21)</f>
        <v>35271554.398757838</v>
      </c>
      <c r="M21" s="27">
        <f>L21/K21*100</f>
        <v>804.68721176869758</v>
      </c>
      <c r="N21" s="1">
        <f t="shared" si="6"/>
        <v>6.6417974997202966</v>
      </c>
      <c r="O21" s="1"/>
      <c r="P21" s="2" t="s">
        <v>28</v>
      </c>
      <c r="Q21" s="27">
        <v>21.175176620483398</v>
      </c>
      <c r="R21" s="27">
        <v>16.11871337890625</v>
      </c>
      <c r="S21" s="37">
        <v>4383262.6992084514</v>
      </c>
      <c r="T21" s="37">
        <v>139501338.65406355</v>
      </c>
    </row>
    <row r="22" spans="1:20" x14ac:dyDescent="0.2">
      <c r="A22" s="1" t="s">
        <v>64</v>
      </c>
      <c r="B22" s="27">
        <v>17.983139038085938</v>
      </c>
      <c r="C22" s="27">
        <v>23.264049530029297</v>
      </c>
      <c r="D22" s="27">
        <v>15.605173110961914</v>
      </c>
      <c r="E22" s="27">
        <f t="shared" ref="E22:E26" si="13">MEDIAN(B22:D22)</f>
        <v>17.983139038085938</v>
      </c>
      <c r="F22" s="27">
        <f t="shared" ref="F22:F26" si="14">STDEV(B22:D22)</f>
        <v>3.9200579412602843</v>
      </c>
      <c r="G22" s="27">
        <f t="shared" si="3"/>
        <v>21.79851878450205</v>
      </c>
      <c r="H22" s="27">
        <v>38946736.22341533</v>
      </c>
      <c r="I22" s="27">
        <v>1049504.9010063324</v>
      </c>
      <c r="J22" s="27">
        <v>198245136.98900855</v>
      </c>
      <c r="K22" s="27">
        <f t="shared" si="12"/>
        <v>38946736.22341533</v>
      </c>
      <c r="L22" s="37">
        <f t="shared" ref="L22:L26" si="15">STDEV(H22:J22)</f>
        <v>104640892.21632117</v>
      </c>
      <c r="M22" s="27">
        <f t="shared" ref="M22:M26" si="16">L22/K22*100</f>
        <v>268.6769222870326</v>
      </c>
      <c r="N22" s="1">
        <f t="shared" si="6"/>
        <v>7.5904710692088218</v>
      </c>
      <c r="O22" s="1"/>
      <c r="P22" s="2" t="s">
        <v>29</v>
      </c>
      <c r="Q22" s="27">
        <v>17.983139038085938</v>
      </c>
      <c r="R22" s="27">
        <v>14.920689582824707</v>
      </c>
      <c r="S22" s="37">
        <v>38946736.22341533</v>
      </c>
      <c r="T22" s="37">
        <v>316687591.64419121</v>
      </c>
    </row>
    <row r="23" spans="1:20" x14ac:dyDescent="0.2">
      <c r="A23" s="1" t="s">
        <v>65</v>
      </c>
      <c r="B23" s="27">
        <v>18.017370223999023</v>
      </c>
      <c r="C23" s="27">
        <v>16.957992553710938</v>
      </c>
      <c r="D23" s="27">
        <v>14.351101875305176</v>
      </c>
      <c r="E23" s="27">
        <f t="shared" si="13"/>
        <v>16.957992553710938</v>
      </c>
      <c r="F23" s="27">
        <f t="shared" si="14"/>
        <v>1.8867822547968705</v>
      </c>
      <c r="G23" s="27">
        <f t="shared" si="3"/>
        <v>11.126212308567052</v>
      </c>
      <c r="H23" s="27">
        <v>38044997.57508301</v>
      </c>
      <c r="I23" s="27">
        <v>78549713.322674468</v>
      </c>
      <c r="J23" s="27">
        <v>467640928.34428322</v>
      </c>
      <c r="K23" s="27">
        <f t="shared" si="12"/>
        <v>78549713.322674468</v>
      </c>
      <c r="L23" s="37">
        <f t="shared" si="15"/>
        <v>237200783.21197301</v>
      </c>
      <c r="M23" s="27">
        <f t="shared" si="16"/>
        <v>301.97536461727827</v>
      </c>
      <c r="N23" s="1">
        <f t="shared" si="6"/>
        <v>7.8951446043650719</v>
      </c>
      <c r="O23" s="1"/>
      <c r="P23" s="2" t="s">
        <v>30</v>
      </c>
      <c r="Q23" s="27">
        <v>16.957992553710938</v>
      </c>
      <c r="R23" s="27">
        <v>14.939957618713379</v>
      </c>
      <c r="S23" s="37">
        <v>78549713.322674468</v>
      </c>
      <c r="T23" s="37">
        <v>312539265.40379292</v>
      </c>
    </row>
    <row r="24" spans="1:20" x14ac:dyDescent="0.2">
      <c r="A24" s="1" t="s">
        <v>66</v>
      </c>
      <c r="B24" s="27">
        <v>14.509870529174805</v>
      </c>
      <c r="C24" s="27">
        <v>20.375400543212891</v>
      </c>
      <c r="D24" s="27">
        <v>16.11871337890625</v>
      </c>
      <c r="E24" s="27">
        <f t="shared" si="13"/>
        <v>16.11871337890625</v>
      </c>
      <c r="F24" s="27">
        <f t="shared" si="14"/>
        <v>3.0307370741423729</v>
      </c>
      <c r="G24" s="27">
        <f t="shared" si="3"/>
        <v>18.802599208126288</v>
      </c>
      <c r="H24" s="27">
        <v>419494692.11995053</v>
      </c>
      <c r="I24" s="27">
        <v>7576889.4347931314</v>
      </c>
      <c r="J24" s="27">
        <v>139501338.65406355</v>
      </c>
      <c r="K24" s="27">
        <f t="shared" si="12"/>
        <v>139501338.65406355</v>
      </c>
      <c r="L24" s="37">
        <f t="shared" si="15"/>
        <v>210347575.23990667</v>
      </c>
      <c r="M24" s="27">
        <f t="shared" si="16"/>
        <v>150.7853453374581</v>
      </c>
      <c r="N24" s="1">
        <f t="shared" si="6"/>
        <v>8.1445783751170246</v>
      </c>
      <c r="O24" s="1"/>
      <c r="P24" s="2"/>
      <c r="Q24" s="1"/>
      <c r="R24" s="1"/>
      <c r="S24" s="1"/>
      <c r="T24" s="1"/>
    </row>
    <row r="25" spans="1:20" x14ac:dyDescent="0.2">
      <c r="A25" s="1" t="s">
        <v>67</v>
      </c>
      <c r="B25" s="27">
        <v>14.920689582824707</v>
      </c>
      <c r="C25" s="27">
        <v>17.434902191162109</v>
      </c>
      <c r="D25" s="27">
        <v>12.41519832611084</v>
      </c>
      <c r="E25" s="27">
        <f t="shared" si="13"/>
        <v>14.920689582824707</v>
      </c>
      <c r="F25" s="27">
        <f t="shared" si="14"/>
        <v>2.5098531952487759</v>
      </c>
      <c r="G25" s="27">
        <f t="shared" si="3"/>
        <v>16.821294896034043</v>
      </c>
      <c r="H25" s="27">
        <v>316687591.64419121</v>
      </c>
      <c r="I25" s="27">
        <v>56677026.857610278</v>
      </c>
      <c r="J25" s="27">
        <v>1758988697.2154882</v>
      </c>
      <c r="K25" s="27">
        <f t="shared" si="12"/>
        <v>316687591.64419121</v>
      </c>
      <c r="L25" s="37">
        <f t="shared" si="15"/>
        <v>917033532.28125846</v>
      </c>
      <c r="M25" s="27">
        <f t="shared" si="16"/>
        <v>289.57040202306865</v>
      </c>
      <c r="N25" s="1">
        <f t="shared" si="6"/>
        <v>8.50063104731246</v>
      </c>
      <c r="O25" s="1"/>
      <c r="P25" s="2"/>
      <c r="Q25" s="1"/>
      <c r="R25" s="1"/>
      <c r="S25" s="1"/>
      <c r="T25" s="1"/>
    </row>
    <row r="26" spans="1:20" x14ac:dyDescent="0.2">
      <c r="A26" s="1" t="s">
        <v>68</v>
      </c>
      <c r="B26" s="27">
        <v>19.233608245849609</v>
      </c>
      <c r="C26" s="27">
        <v>14.939957618713379</v>
      </c>
      <c r="D26" s="27">
        <v>13.788238525390625</v>
      </c>
      <c r="E26" s="27">
        <f t="shared" si="13"/>
        <v>14.939957618713379</v>
      </c>
      <c r="F26" s="27">
        <f t="shared" si="14"/>
        <v>2.8697834985216502</v>
      </c>
      <c r="G26" s="27">
        <f t="shared" si="3"/>
        <v>19.208779380518713</v>
      </c>
      <c r="H26" s="27">
        <v>16551281.330437262</v>
      </c>
      <c r="I26" s="27">
        <v>312539265.40379292</v>
      </c>
      <c r="J26" s="27">
        <v>687377799.70071077</v>
      </c>
      <c r="K26" s="27">
        <f t="shared" si="12"/>
        <v>312539265.40379292</v>
      </c>
      <c r="L26" s="37">
        <f t="shared" si="15"/>
        <v>336184728.79714352</v>
      </c>
      <c r="M26" s="27">
        <f t="shared" si="16"/>
        <v>107.56559767387988</v>
      </c>
      <c r="N26" s="1">
        <f t="shared" si="6"/>
        <v>8.4949045870463458</v>
      </c>
      <c r="O26" s="1"/>
      <c r="P26" s="2"/>
      <c r="Q26" s="1"/>
      <c r="R26" s="1"/>
      <c r="S26" s="1"/>
      <c r="T26" s="1"/>
    </row>
    <row r="27" spans="1:20" x14ac:dyDescent="0.2">
      <c r="A27" s="1"/>
      <c r="B27" s="1"/>
      <c r="C27" s="1"/>
      <c r="D27" s="1"/>
      <c r="E27" s="1"/>
      <c r="F27" s="1"/>
      <c r="G27" s="27"/>
      <c r="H27" s="1"/>
      <c r="I27" s="1"/>
      <c r="J27" s="1"/>
      <c r="K27" s="37"/>
      <c r="L27" s="37"/>
      <c r="M27" s="37"/>
      <c r="N27" s="1"/>
      <c r="O27" s="1"/>
      <c r="P27" s="2"/>
      <c r="Q27" s="1"/>
      <c r="R27" s="1"/>
      <c r="S27" s="1"/>
      <c r="T27" s="1"/>
    </row>
    <row r="28" spans="1:20" x14ac:dyDescent="0.2">
      <c r="A28" s="2" t="s">
        <v>17</v>
      </c>
      <c r="B28" s="1"/>
      <c r="C28" s="1"/>
      <c r="D28" s="1"/>
      <c r="E28" s="1"/>
      <c r="F28" s="1"/>
      <c r="G28" s="27"/>
      <c r="H28" s="1"/>
      <c r="I28" s="1"/>
      <c r="J28" s="1"/>
      <c r="K28" s="37"/>
      <c r="L28" s="37"/>
      <c r="M28" s="37"/>
      <c r="N28" s="1"/>
      <c r="O28" s="1"/>
      <c r="P28" s="2"/>
      <c r="Q28" s="1"/>
      <c r="R28" s="1"/>
      <c r="S28" s="1"/>
      <c r="T28" s="1"/>
    </row>
    <row r="29" spans="1:20" x14ac:dyDescent="0.2">
      <c r="A29" s="2" t="s">
        <v>36</v>
      </c>
      <c r="B29" s="2" t="s">
        <v>119</v>
      </c>
      <c r="C29" s="2" t="s">
        <v>120</v>
      </c>
      <c r="D29" s="2" t="s">
        <v>121</v>
      </c>
      <c r="E29" s="2" t="s">
        <v>122</v>
      </c>
      <c r="F29" s="2" t="s">
        <v>123</v>
      </c>
      <c r="G29" s="2" t="s">
        <v>124</v>
      </c>
      <c r="H29" s="2" t="s">
        <v>126</v>
      </c>
      <c r="I29" s="2" t="s">
        <v>128</v>
      </c>
      <c r="J29" s="2" t="s">
        <v>127</v>
      </c>
      <c r="K29" s="2" t="s">
        <v>125</v>
      </c>
      <c r="L29" s="2" t="s">
        <v>123</v>
      </c>
      <c r="M29" s="2" t="s">
        <v>124</v>
      </c>
      <c r="N29" s="2" t="s">
        <v>39</v>
      </c>
      <c r="O29" s="2"/>
      <c r="P29" s="2"/>
      <c r="Q29" s="2" t="s">
        <v>61</v>
      </c>
      <c r="R29" s="2" t="s">
        <v>62</v>
      </c>
      <c r="S29" s="2" t="s">
        <v>61</v>
      </c>
      <c r="T29" s="2" t="s">
        <v>62</v>
      </c>
    </row>
    <row r="30" spans="1:20" x14ac:dyDescent="0.2">
      <c r="A30" s="1" t="s">
        <v>63</v>
      </c>
      <c r="B30" s="27">
        <v>24.786216735839844</v>
      </c>
      <c r="C30" s="27">
        <v>20.406642913818359</v>
      </c>
      <c r="D30" s="27">
        <v>21.48558235168457</v>
      </c>
      <c r="E30" s="27">
        <f>MEDIAN(B30:D30)</f>
        <v>21.48558235168457</v>
      </c>
      <c r="F30" s="27">
        <f>STDEV(B30:D30)</f>
        <v>2.2817743282727365</v>
      </c>
      <c r="G30" s="27">
        <f t="shared" si="3"/>
        <v>10.620025517222413</v>
      </c>
      <c r="H30" s="27">
        <v>3812.7200083301204</v>
      </c>
      <c r="I30" s="1">
        <v>83273.83934330105</v>
      </c>
      <c r="J30" s="1">
        <v>38955.511232365076</v>
      </c>
      <c r="K30" s="37">
        <f t="shared" ref="K30:K35" si="17">MEDIAN(H30:J30)</f>
        <v>38955.511232365076</v>
      </c>
      <c r="L30" s="37">
        <f>STDEV(H30:J30)</f>
        <v>39818.754935187637</v>
      </c>
      <c r="M30" s="27">
        <f>L30/K30*100</f>
        <v>102.21597323591369</v>
      </c>
      <c r="N30" s="1">
        <f t="shared" si="6"/>
        <v>4.5905689081828207</v>
      </c>
      <c r="O30" s="1"/>
      <c r="P30" s="2" t="s">
        <v>28</v>
      </c>
      <c r="Q30" s="27">
        <v>21.48558235168457</v>
      </c>
      <c r="R30" s="27">
        <v>15.251947402954102</v>
      </c>
      <c r="S30" s="37">
        <v>38955.511232365076</v>
      </c>
      <c r="T30" s="37">
        <v>3139167.3992371093</v>
      </c>
    </row>
    <row r="31" spans="1:20" x14ac:dyDescent="0.2">
      <c r="A31" s="1" t="s">
        <v>64</v>
      </c>
      <c r="B31" s="27">
        <v>23.188989639282227</v>
      </c>
      <c r="C31" s="27">
        <v>19.970170974731445</v>
      </c>
      <c r="D31" s="27">
        <v>20.313777923583984</v>
      </c>
      <c r="E31" s="27">
        <f t="shared" ref="E31:E35" si="18">MEDIAN(B31:D31)</f>
        <v>20.313777923583984</v>
      </c>
      <c r="F31" s="27">
        <f t="shared" ref="F31:F35" si="19">STDEV(B31:D31)</f>
        <v>1.7675643194637762</v>
      </c>
      <c r="G31" s="27">
        <f t="shared" si="3"/>
        <v>8.7013076844345196</v>
      </c>
      <c r="H31" s="27">
        <v>11739.969256794782</v>
      </c>
      <c r="I31" s="1">
        <v>113235.26668553446</v>
      </c>
      <c r="J31" s="1">
        <v>88901.011494223276</v>
      </c>
      <c r="K31" s="37">
        <f t="shared" si="17"/>
        <v>88901.011494223276</v>
      </c>
      <c r="L31" s="37">
        <f t="shared" ref="L31:L35" si="20">STDEV(H31:J31)</f>
        <v>52989.429472663724</v>
      </c>
      <c r="M31" s="27">
        <f t="shared" ref="M31:M35" si="21">L31/K31*100</f>
        <v>59.604979270800463</v>
      </c>
      <c r="N31" s="1">
        <f t="shared" si="6"/>
        <v>4.9489067022959796</v>
      </c>
      <c r="O31" s="1"/>
      <c r="P31" s="2" t="s">
        <v>29</v>
      </c>
      <c r="Q31" s="27">
        <v>20.313777923583984</v>
      </c>
      <c r="R31" s="27">
        <v>15.467613220214844</v>
      </c>
      <c r="S31" s="37">
        <v>88901.011494223276</v>
      </c>
      <c r="T31" s="37">
        <v>2696893.9473038884</v>
      </c>
    </row>
    <row r="32" spans="1:20" x14ac:dyDescent="0.2">
      <c r="A32" s="1" t="s">
        <v>65</v>
      </c>
      <c r="B32" s="27">
        <v>22.922504425048828</v>
      </c>
      <c r="C32" s="27">
        <v>20.066621780395508</v>
      </c>
      <c r="D32" s="27">
        <v>18.571205139160156</v>
      </c>
      <c r="E32" s="27">
        <f t="shared" si="18"/>
        <v>20.066621780395508</v>
      </c>
      <c r="F32" s="27">
        <f t="shared" si="19"/>
        <v>2.2108121466364246</v>
      </c>
      <c r="G32" s="27">
        <f t="shared" si="3"/>
        <v>11.017360923184002</v>
      </c>
      <c r="H32" s="27">
        <v>14163.094019208955</v>
      </c>
      <c r="I32" s="1">
        <v>105800.33696279908</v>
      </c>
      <c r="J32" s="1">
        <v>303239.2820783573</v>
      </c>
      <c r="K32" s="37">
        <f t="shared" si="17"/>
        <v>105800.33696279908</v>
      </c>
      <c r="L32" s="37">
        <f t="shared" si="20"/>
        <v>147729.80056252197</v>
      </c>
      <c r="M32" s="27">
        <f t="shared" si="21"/>
        <v>139.63074674749467</v>
      </c>
      <c r="N32" s="1">
        <f t="shared" si="6"/>
        <v>5.0244870508830157</v>
      </c>
      <c r="O32" s="1"/>
      <c r="P32" s="2" t="s">
        <v>30</v>
      </c>
      <c r="Q32" s="27">
        <v>20.066621780395508</v>
      </c>
      <c r="R32" s="27">
        <v>13.898082733154297</v>
      </c>
      <c r="S32" s="37">
        <v>105800.33696279908</v>
      </c>
      <c r="T32" s="37">
        <v>8143784.849555335</v>
      </c>
    </row>
    <row r="33" spans="1:20" x14ac:dyDescent="0.2">
      <c r="A33" s="1" t="s">
        <v>66</v>
      </c>
      <c r="B33" s="27">
        <v>17.911741256713867</v>
      </c>
      <c r="C33" s="27">
        <v>12.993547439575195</v>
      </c>
      <c r="D33" s="27">
        <v>15.251947402954102</v>
      </c>
      <c r="E33" s="27">
        <f t="shared" si="18"/>
        <v>15.251947402954102</v>
      </c>
      <c r="F33" s="27">
        <f t="shared" si="19"/>
        <v>2.461825344537024</v>
      </c>
      <c r="G33" s="27">
        <f t="shared" si="3"/>
        <v>16.141055823862864</v>
      </c>
      <c r="H33" s="27">
        <v>482446.89430178283</v>
      </c>
      <c r="I33" s="1">
        <v>15396896.284022665</v>
      </c>
      <c r="J33" s="1">
        <v>3139167.3992371093</v>
      </c>
      <c r="K33" s="37">
        <f t="shared" si="17"/>
        <v>3139167.3992371093</v>
      </c>
      <c r="L33" s="37">
        <f t="shared" si="20"/>
        <v>7955615.2271293635</v>
      </c>
      <c r="M33" s="27">
        <f t="shared" si="21"/>
        <v>253.43074182863785</v>
      </c>
      <c r="N33" s="1">
        <f t="shared" si="6"/>
        <v>6.4968144755045989</v>
      </c>
      <c r="O33" s="1"/>
      <c r="P33" s="2"/>
      <c r="Q33" s="1"/>
      <c r="R33" s="1"/>
      <c r="S33" s="1"/>
      <c r="T33" s="1"/>
    </row>
    <row r="34" spans="1:20" x14ac:dyDescent="0.2">
      <c r="A34" s="1" t="s">
        <v>67</v>
      </c>
      <c r="B34" s="27">
        <v>17.736179351806641</v>
      </c>
      <c r="C34" s="27">
        <v>12.924678802490234</v>
      </c>
      <c r="D34" s="27">
        <v>15.467613220214844</v>
      </c>
      <c r="E34" s="27">
        <f t="shared" si="18"/>
        <v>15.467613220214844</v>
      </c>
      <c r="F34" s="27">
        <f t="shared" si="19"/>
        <v>2.4070537067241125</v>
      </c>
      <c r="G34" s="27">
        <f t="shared" si="3"/>
        <v>15.561894860276826</v>
      </c>
      <c r="H34" s="27">
        <v>545929.22715339274</v>
      </c>
      <c r="I34" s="1">
        <v>16161929.705783876</v>
      </c>
      <c r="J34" s="1">
        <v>2696893.9473038884</v>
      </c>
      <c r="K34" s="37">
        <f t="shared" si="17"/>
        <v>2696893.9473038884</v>
      </c>
      <c r="L34" s="37">
        <f t="shared" si="20"/>
        <v>8463581.8673603386</v>
      </c>
      <c r="M34" s="27">
        <f t="shared" si="21"/>
        <v>313.82701851592884</v>
      </c>
      <c r="N34" s="1">
        <f t="shared" si="6"/>
        <v>6.4308638685862638</v>
      </c>
      <c r="O34" s="1"/>
      <c r="P34" s="2"/>
      <c r="Q34" s="1"/>
      <c r="R34" s="1"/>
      <c r="S34" s="1"/>
      <c r="T34" s="1"/>
    </row>
    <row r="35" spans="1:20" x14ac:dyDescent="0.2">
      <c r="A35" s="1" t="s">
        <v>68</v>
      </c>
      <c r="B35" s="27">
        <v>17.704156875610352</v>
      </c>
      <c r="C35" s="27">
        <v>12.483047485351562</v>
      </c>
      <c r="D35" s="27">
        <v>13.898082733154297</v>
      </c>
      <c r="E35" s="27">
        <f t="shared" si="18"/>
        <v>13.898082733154297</v>
      </c>
      <c r="F35" s="27">
        <f t="shared" si="19"/>
        <v>2.7002625920283236</v>
      </c>
      <c r="G35" s="27">
        <f t="shared" si="3"/>
        <v>19.429029484669606</v>
      </c>
      <c r="H35" s="27">
        <v>558378.66849938419</v>
      </c>
      <c r="I35" s="1">
        <v>22056879.486175742</v>
      </c>
      <c r="J35" s="1">
        <v>8143784.849555335</v>
      </c>
      <c r="K35" s="37">
        <f t="shared" si="17"/>
        <v>8143784.849555335</v>
      </c>
      <c r="L35" s="37">
        <f t="shared" si="20"/>
        <v>10903349.078049278</v>
      </c>
      <c r="M35" s="27">
        <f t="shared" si="21"/>
        <v>133.88552472189414</v>
      </c>
      <c r="N35" s="1">
        <f t="shared" si="6"/>
        <v>6.9108262915293777</v>
      </c>
      <c r="O35" s="1"/>
      <c r="P35" s="2"/>
      <c r="Q35" s="1"/>
      <c r="R35" s="1"/>
      <c r="S35" s="1"/>
      <c r="T35" s="1"/>
    </row>
    <row r="36" spans="1:20" x14ac:dyDescent="0.2">
      <c r="A36" s="1"/>
      <c r="B36" s="1"/>
      <c r="C36" s="1"/>
      <c r="D36" s="1"/>
      <c r="E36" s="1"/>
      <c r="F36" s="1"/>
      <c r="G36" s="27"/>
      <c r="H36" s="1"/>
      <c r="I36" s="1"/>
      <c r="J36" s="1"/>
      <c r="K36" s="37"/>
      <c r="L36" s="37"/>
      <c r="M36" s="37"/>
      <c r="N36" s="1"/>
      <c r="O36" s="1"/>
      <c r="P36" s="2"/>
      <c r="Q36" s="1"/>
      <c r="R36" s="1"/>
      <c r="S36" s="1"/>
      <c r="T36" s="1"/>
    </row>
    <row r="37" spans="1:20" x14ac:dyDescent="0.2">
      <c r="A37" s="2" t="s">
        <v>130</v>
      </c>
      <c r="B37" s="1"/>
      <c r="C37" s="1"/>
      <c r="D37" s="1"/>
      <c r="E37" s="1"/>
      <c r="F37" s="1"/>
      <c r="G37" s="27"/>
      <c r="H37" s="1"/>
      <c r="I37" s="1"/>
      <c r="J37" s="1"/>
      <c r="K37" s="37"/>
      <c r="L37" s="37"/>
      <c r="M37" s="37"/>
      <c r="N37" s="1"/>
      <c r="O37" s="1"/>
      <c r="P37" s="2"/>
      <c r="Q37" s="1"/>
      <c r="R37" s="1"/>
      <c r="S37" s="1"/>
      <c r="T37" s="1"/>
    </row>
    <row r="38" spans="1:20" x14ac:dyDescent="0.2">
      <c r="A38" s="2" t="s">
        <v>36</v>
      </c>
      <c r="B38" s="2" t="s">
        <v>119</v>
      </c>
      <c r="C38" s="2" t="s">
        <v>120</v>
      </c>
      <c r="D38" s="2" t="s">
        <v>121</v>
      </c>
      <c r="E38" s="2" t="s">
        <v>122</v>
      </c>
      <c r="F38" s="2" t="s">
        <v>123</v>
      </c>
      <c r="G38" s="2" t="s">
        <v>124</v>
      </c>
      <c r="H38" s="2" t="s">
        <v>126</v>
      </c>
      <c r="I38" s="2" t="s">
        <v>128</v>
      </c>
      <c r="J38" s="2" t="s">
        <v>127</v>
      </c>
      <c r="K38" s="2" t="s">
        <v>125</v>
      </c>
      <c r="L38" s="2" t="s">
        <v>123</v>
      </c>
      <c r="M38" s="2" t="s">
        <v>124</v>
      </c>
      <c r="N38" s="2" t="s">
        <v>39</v>
      </c>
      <c r="O38" s="2"/>
      <c r="P38" s="2"/>
      <c r="Q38" s="2" t="s">
        <v>61</v>
      </c>
      <c r="R38" s="2" t="s">
        <v>62</v>
      </c>
      <c r="S38" s="2" t="s">
        <v>61</v>
      </c>
      <c r="T38" s="2" t="s">
        <v>62</v>
      </c>
    </row>
    <row r="39" spans="1:20" x14ac:dyDescent="0.2">
      <c r="A39" s="1" t="s">
        <v>63</v>
      </c>
      <c r="B39" s="27">
        <v>16.572305679321289</v>
      </c>
      <c r="C39" s="27">
        <v>19.661497116088867</v>
      </c>
      <c r="D39" s="27">
        <v>16.046676635742188</v>
      </c>
      <c r="E39" s="27">
        <f>MEDIAN(B39:D39)</f>
        <v>16.572305679321289</v>
      </c>
      <c r="F39" s="27">
        <f>STDEV(B39:D39)</f>
        <v>1.9530453455047161</v>
      </c>
      <c r="G39" s="27">
        <f t="shared" si="3"/>
        <v>11.784994697157325</v>
      </c>
      <c r="H39" s="27">
        <v>102275295.61102255</v>
      </c>
      <c r="I39" s="27">
        <v>12349888.835741637</v>
      </c>
      <c r="J39" s="27">
        <v>80922253.83014904</v>
      </c>
      <c r="K39" s="37">
        <f t="shared" ref="K39:K44" si="22">MEDIAN(H39:J39)</f>
        <v>80922253.83014904</v>
      </c>
      <c r="L39" s="37">
        <f>STDEV(H39:J39)</f>
        <v>46983508.485995561</v>
      </c>
      <c r="M39" s="27">
        <f>L39/K39*100</f>
        <v>58.060059207707106</v>
      </c>
      <c r="N39" s="1">
        <f t="shared" si="6"/>
        <v>7.9080679701487639</v>
      </c>
      <c r="O39" s="1"/>
      <c r="P39" s="2" t="s">
        <v>28</v>
      </c>
      <c r="Q39" s="27">
        <v>16.572305679321289</v>
      </c>
      <c r="R39" s="27">
        <v>13.296780586242676</v>
      </c>
      <c r="S39" s="37">
        <v>80922253.83014904</v>
      </c>
      <c r="T39" s="37">
        <v>754074439.42039669</v>
      </c>
    </row>
    <row r="40" spans="1:20" x14ac:dyDescent="0.2">
      <c r="A40" s="1" t="s">
        <v>64</v>
      </c>
      <c r="B40" s="27">
        <v>15.132944107055664</v>
      </c>
      <c r="C40" s="27">
        <v>12.789956092834473</v>
      </c>
      <c r="D40" s="27">
        <v>14.185903549194336</v>
      </c>
      <c r="E40" s="27">
        <f t="shared" ref="E40:E44" si="23">MEDIAN(B40:D40)</f>
        <v>14.185903549194336</v>
      </c>
      <c r="F40" s="27">
        <f t="shared" ref="F40:F44" si="24">STDEV(B40:D40)</f>
        <v>1.1786396080464991</v>
      </c>
      <c r="G40" s="27">
        <f t="shared" si="3"/>
        <v>8.3085268693613674</v>
      </c>
      <c r="H40" s="27">
        <v>273872863.55581558</v>
      </c>
      <c r="I40" s="27">
        <v>1361084350.381021</v>
      </c>
      <c r="J40" s="27">
        <v>256977840.68209842</v>
      </c>
      <c r="K40" s="37">
        <f t="shared" si="22"/>
        <v>273872863.55581558</v>
      </c>
      <c r="L40" s="37">
        <f t="shared" ref="L40:L44" si="25">STDEV(H40:J40)</f>
        <v>632635419.44816244</v>
      </c>
      <c r="M40" s="27">
        <f t="shared" ref="M40:M44" si="26">L40/K40*100</f>
        <v>230.99602174321689</v>
      </c>
      <c r="N40" s="1">
        <f t="shared" si="6"/>
        <v>8.4375490027110196</v>
      </c>
      <c r="O40" s="1"/>
      <c r="P40" s="2" t="s">
        <v>29</v>
      </c>
      <c r="Q40" s="27">
        <v>14.185903549194336</v>
      </c>
      <c r="R40" s="27">
        <v>13.269927024841309</v>
      </c>
      <c r="S40" s="37">
        <v>273872863.55581558</v>
      </c>
      <c r="T40" s="37">
        <v>1546580480.1443281</v>
      </c>
    </row>
    <row r="41" spans="1:20" x14ac:dyDescent="0.2">
      <c r="A41" s="1" t="s">
        <v>65</v>
      </c>
      <c r="B41" s="27">
        <v>16.170957565307617</v>
      </c>
      <c r="C41" s="27">
        <v>11.477437019348145</v>
      </c>
      <c r="D41" s="27">
        <v>11.542440414428711</v>
      </c>
      <c r="E41" s="27">
        <f t="shared" si="23"/>
        <v>11.542440414428711</v>
      </c>
      <c r="F41" s="27">
        <f t="shared" si="24"/>
        <v>2.6912367532634494</v>
      </c>
      <c r="G41" s="27">
        <f t="shared" si="3"/>
        <v>23.316011663350235</v>
      </c>
      <c r="H41" s="27">
        <v>134601965.89684311</v>
      </c>
      <c r="I41" s="27">
        <v>3341686538.5082822</v>
      </c>
      <c r="J41" s="27">
        <v>2015141840.7590995</v>
      </c>
      <c r="K41" s="37">
        <f t="shared" si="22"/>
        <v>2015141840.7590995</v>
      </c>
      <c r="L41" s="37">
        <f t="shared" si="25"/>
        <v>1611497363.3216469</v>
      </c>
      <c r="M41" s="27">
        <f t="shared" si="26"/>
        <v>79.969426008970132</v>
      </c>
      <c r="N41" s="1">
        <f t="shared" si="6"/>
        <v>9.3043056204478365</v>
      </c>
      <c r="O41" s="1"/>
      <c r="P41" s="2" t="s">
        <v>30</v>
      </c>
      <c r="Q41" s="27">
        <v>11.542440414428711</v>
      </c>
      <c r="R41" s="27">
        <v>11.870857238769531</v>
      </c>
      <c r="S41" s="37">
        <v>2015141840.7590995</v>
      </c>
      <c r="T41" s="37">
        <v>4226491250.3368382</v>
      </c>
    </row>
    <row r="42" spans="1:20" x14ac:dyDescent="0.2">
      <c r="A42" s="1" t="s">
        <v>66</v>
      </c>
      <c r="B42" s="27">
        <v>13.652913093566895</v>
      </c>
      <c r="C42" s="27">
        <v>13.296780586242676</v>
      </c>
      <c r="D42" s="27">
        <v>12.425420761108398</v>
      </c>
      <c r="E42" s="27">
        <f t="shared" si="23"/>
        <v>13.296780586242676</v>
      </c>
      <c r="F42" s="27">
        <f t="shared" si="24"/>
        <v>0.63151085156623554</v>
      </c>
      <c r="G42" s="27">
        <f t="shared" si="3"/>
        <v>4.749351525132476</v>
      </c>
      <c r="H42" s="27">
        <v>754074439.42039669</v>
      </c>
      <c r="I42" s="27">
        <v>962181053.99981332</v>
      </c>
      <c r="J42" s="27">
        <v>655996874.06165564</v>
      </c>
      <c r="K42" s="37">
        <f t="shared" si="22"/>
        <v>754074439.42039669</v>
      </c>
      <c r="L42" s="37">
        <f t="shared" si="25"/>
        <v>156352339.23354399</v>
      </c>
      <c r="M42" s="27">
        <f t="shared" si="26"/>
        <v>20.734337495078194</v>
      </c>
      <c r="N42" s="1">
        <f t="shared" si="6"/>
        <v>8.8774142199198813</v>
      </c>
      <c r="O42" s="1"/>
      <c r="P42" s="2"/>
      <c r="Q42" s="1"/>
      <c r="R42" s="1"/>
      <c r="S42" s="1"/>
      <c r="T42" s="1"/>
    </row>
    <row r="43" spans="1:20" x14ac:dyDescent="0.2">
      <c r="A43" s="1" t="s">
        <v>67</v>
      </c>
      <c r="B43" s="27">
        <v>15.979867935180664</v>
      </c>
      <c r="C43" s="27">
        <v>11.41185474395752</v>
      </c>
      <c r="D43" s="27">
        <v>13.269927024841309</v>
      </c>
      <c r="E43" s="27">
        <f t="shared" si="23"/>
        <v>13.269927024841309</v>
      </c>
      <c r="F43" s="27">
        <f t="shared" si="24"/>
        <v>2.2972068856805259</v>
      </c>
      <c r="G43" s="27">
        <f t="shared" si="3"/>
        <v>17.311375423392711</v>
      </c>
      <c r="H43" s="27">
        <v>153406316.12919405</v>
      </c>
      <c r="I43" s="27">
        <v>3495077107.0353913</v>
      </c>
      <c r="J43" s="27">
        <v>1546580480.1443281</v>
      </c>
      <c r="K43" s="37">
        <f t="shared" si="22"/>
        <v>1546580480.1443281</v>
      </c>
      <c r="L43" s="37">
        <f t="shared" si="25"/>
        <v>1678508118.8901427</v>
      </c>
      <c r="M43" s="27">
        <f t="shared" si="26"/>
        <v>108.53027957093464</v>
      </c>
      <c r="N43" s="1">
        <f t="shared" si="6"/>
        <v>9.1893725245158286</v>
      </c>
      <c r="O43" s="1"/>
      <c r="P43" s="2"/>
      <c r="Q43" s="1"/>
      <c r="R43" s="1"/>
      <c r="S43" s="1"/>
      <c r="T43" s="1"/>
    </row>
    <row r="44" spans="1:20" x14ac:dyDescent="0.2">
      <c r="A44" s="1" t="s">
        <v>68</v>
      </c>
      <c r="B44" s="27">
        <v>21.253686904907227</v>
      </c>
      <c r="C44" s="27">
        <v>11.134185791015625</v>
      </c>
      <c r="D44" s="27">
        <v>11.870857238769531</v>
      </c>
      <c r="E44" s="27">
        <f t="shared" si="23"/>
        <v>11.870857238769531</v>
      </c>
      <c r="F44" s="27">
        <f t="shared" si="24"/>
        <v>5.6418743953840771</v>
      </c>
      <c r="G44" s="27">
        <f t="shared" si="3"/>
        <v>47.527101724027496</v>
      </c>
      <c r="H44" s="27">
        <v>4153978.4884177679</v>
      </c>
      <c r="I44" s="27">
        <v>4226491250.3368382</v>
      </c>
      <c r="J44" s="27">
        <v>6189436105.5266418</v>
      </c>
      <c r="K44" s="37">
        <f t="shared" si="22"/>
        <v>4226491250.3368382</v>
      </c>
      <c r="L44" s="37">
        <f t="shared" si="25"/>
        <v>3160669747.9283028</v>
      </c>
      <c r="M44" s="27">
        <f t="shared" si="26"/>
        <v>74.782356349996164</v>
      </c>
      <c r="N44" s="1">
        <f t="shared" si="6"/>
        <v>9.6259799742381187</v>
      </c>
      <c r="O44" s="1"/>
      <c r="P44" s="2"/>
      <c r="Q44" s="1"/>
      <c r="R44" s="1"/>
      <c r="S44" s="1"/>
      <c r="T44" s="1"/>
    </row>
    <row r="45" spans="1:20" x14ac:dyDescent="0.2">
      <c r="A45" s="1"/>
      <c r="B45" s="1"/>
      <c r="C45" s="1"/>
      <c r="D45" s="1"/>
      <c r="E45" s="1"/>
      <c r="F45" s="1"/>
      <c r="G45" s="27"/>
      <c r="H45" s="1"/>
      <c r="I45" s="1"/>
      <c r="J45" s="1"/>
      <c r="K45" s="37"/>
      <c r="L45" s="37"/>
      <c r="M45" s="37"/>
      <c r="N45" s="1"/>
      <c r="O45" s="1"/>
      <c r="P45" s="2"/>
      <c r="Q45" s="1"/>
      <c r="R45" s="1"/>
      <c r="S45" s="1"/>
      <c r="T45" s="1"/>
    </row>
    <row r="46" spans="1:20" x14ac:dyDescent="0.2">
      <c r="A46" s="2" t="s">
        <v>15</v>
      </c>
      <c r="B46" s="1"/>
      <c r="C46" s="1"/>
      <c r="D46" s="1"/>
      <c r="E46" s="1"/>
      <c r="F46" s="1"/>
      <c r="G46" s="27"/>
      <c r="H46" s="1"/>
      <c r="I46" s="1"/>
      <c r="J46" s="1"/>
      <c r="K46" s="37"/>
      <c r="L46" s="37"/>
      <c r="M46" s="37"/>
      <c r="N46" s="1"/>
      <c r="O46" s="1"/>
      <c r="P46" s="2"/>
      <c r="Q46" s="1"/>
      <c r="R46" s="1"/>
      <c r="S46" s="1"/>
      <c r="T46" s="1"/>
    </row>
    <row r="47" spans="1:20" x14ac:dyDescent="0.2">
      <c r="A47" s="2" t="s">
        <v>36</v>
      </c>
      <c r="B47" s="2" t="s">
        <v>119</v>
      </c>
      <c r="C47" s="2" t="s">
        <v>120</v>
      </c>
      <c r="D47" s="2" t="s">
        <v>121</v>
      </c>
      <c r="E47" s="2" t="s">
        <v>122</v>
      </c>
      <c r="F47" s="2" t="s">
        <v>123</v>
      </c>
      <c r="G47" s="2" t="s">
        <v>124</v>
      </c>
      <c r="H47" s="2" t="s">
        <v>126</v>
      </c>
      <c r="I47" s="2" t="s">
        <v>128</v>
      </c>
      <c r="J47" s="2" t="s">
        <v>127</v>
      </c>
      <c r="K47" s="2" t="s">
        <v>125</v>
      </c>
      <c r="L47" s="2" t="s">
        <v>123</v>
      </c>
      <c r="M47" s="2" t="s">
        <v>124</v>
      </c>
      <c r="N47" s="2" t="s">
        <v>39</v>
      </c>
      <c r="O47" s="2"/>
      <c r="P47" s="2"/>
      <c r="Q47" s="2" t="s">
        <v>61</v>
      </c>
      <c r="R47" s="2" t="s">
        <v>62</v>
      </c>
      <c r="S47" s="2" t="s">
        <v>61</v>
      </c>
      <c r="T47" s="2" t="s">
        <v>62</v>
      </c>
    </row>
    <row r="48" spans="1:20" x14ac:dyDescent="0.2">
      <c r="A48" s="1" t="s">
        <v>63</v>
      </c>
      <c r="B48" s="27">
        <v>23.451017379760742</v>
      </c>
      <c r="C48" s="27">
        <v>20.286382675170898</v>
      </c>
      <c r="D48" s="27">
        <v>17.4351806640625</v>
      </c>
      <c r="E48" s="27">
        <f>MEDIAN(B48:D48)</f>
        <v>20.286382675170898</v>
      </c>
      <c r="F48" s="27">
        <f>STDEV(B48:D48)</f>
        <v>3.009278903424824</v>
      </c>
      <c r="G48" s="27">
        <f t="shared" si="3"/>
        <v>14.833984705947447</v>
      </c>
      <c r="H48" s="27">
        <v>9762.0016471000672</v>
      </c>
      <c r="I48" s="27">
        <v>90632.543732158723</v>
      </c>
      <c r="J48" s="27">
        <v>674810.36435083929</v>
      </c>
      <c r="K48" s="37">
        <f t="shared" ref="K48:K53" si="27">MEDIAN(H48:J48)</f>
        <v>90632.543732158723</v>
      </c>
      <c r="L48" s="37">
        <f>STDEV(H48:J48)</f>
        <v>362880.39705823339</v>
      </c>
      <c r="M48" s="27">
        <f>L48/K48*100</f>
        <v>400.38641983902988</v>
      </c>
      <c r="N48" s="1">
        <f t="shared" si="6"/>
        <v>4.957284169260701</v>
      </c>
      <c r="O48" s="1"/>
      <c r="P48" s="2" t="s">
        <v>28</v>
      </c>
      <c r="Q48" s="27">
        <v>20.286382675170898</v>
      </c>
      <c r="R48" s="27">
        <v>12.854077339172363</v>
      </c>
      <c r="S48" s="37">
        <v>90632.543732158723</v>
      </c>
      <c r="T48" s="37">
        <v>16985687.940710429</v>
      </c>
    </row>
    <row r="49" spans="1:20" x14ac:dyDescent="0.2">
      <c r="A49" s="1" t="s">
        <v>64</v>
      </c>
      <c r="B49" s="27">
        <v>20.640783309936523</v>
      </c>
      <c r="C49" s="27">
        <v>18.922630310058594</v>
      </c>
      <c r="D49" s="27">
        <v>19.161258697509766</v>
      </c>
      <c r="E49" s="27">
        <f t="shared" ref="E49:E53" si="28">MEDIAN(B49:D49)</f>
        <v>19.161258697509766</v>
      </c>
      <c r="F49" s="27">
        <f t="shared" ref="F49:F53" si="29">STDEV(B49:D49)</f>
        <v>0.93076906525944292</v>
      </c>
      <c r="G49" s="27">
        <f t="shared" si="3"/>
        <v>4.8575570110141433</v>
      </c>
      <c r="H49" s="27">
        <v>70616.868541160351</v>
      </c>
      <c r="I49" s="27">
        <v>236766.16650128859</v>
      </c>
      <c r="J49" s="27">
        <v>200146.07680358918</v>
      </c>
      <c r="K49" s="37">
        <f t="shared" si="27"/>
        <v>200146.07680358918</v>
      </c>
      <c r="L49" s="37">
        <f t="shared" ref="L49:L53" si="30">STDEV(H49:J49)</f>
        <v>87296.846043831611</v>
      </c>
      <c r="M49" s="27">
        <f t="shared" ref="M49:M53" si="31">L49/K49*100</f>
        <v>43.616566179060939</v>
      </c>
      <c r="N49" s="1">
        <f t="shared" si="6"/>
        <v>5.3013470816294754</v>
      </c>
      <c r="O49" s="1"/>
      <c r="P49" s="2" t="s">
        <v>29</v>
      </c>
      <c r="Q49" s="27">
        <v>19.161258697509766</v>
      </c>
      <c r="R49" s="27">
        <v>14.157309532165527</v>
      </c>
      <c r="S49" s="37">
        <v>200146.07680358918</v>
      </c>
      <c r="T49" s="37">
        <v>6785076.3095423132</v>
      </c>
    </row>
    <row r="50" spans="1:20" x14ac:dyDescent="0.2">
      <c r="A50" s="1" t="s">
        <v>65</v>
      </c>
      <c r="B50" s="27">
        <v>20.118886947631836</v>
      </c>
      <c r="C50" s="27">
        <v>17.232624053955078</v>
      </c>
      <c r="D50" s="27">
        <v>16.301084518432617</v>
      </c>
      <c r="E50" s="27">
        <f t="shared" si="28"/>
        <v>17.232624053955078</v>
      </c>
      <c r="F50" s="27">
        <f t="shared" si="29"/>
        <v>1.9905566552288914</v>
      </c>
      <c r="G50" s="27">
        <f t="shared" si="3"/>
        <v>11.551094302275089</v>
      </c>
      <c r="H50" s="27">
        <v>101977.50042297818</v>
      </c>
      <c r="I50" s="27">
        <v>778257.93186512007</v>
      </c>
      <c r="J50" s="27">
        <v>1499644.5915981578</v>
      </c>
      <c r="K50" s="37">
        <f t="shared" si="27"/>
        <v>778257.93186512007</v>
      </c>
      <c r="L50" s="37">
        <f t="shared" si="30"/>
        <v>698954.84266944928</v>
      </c>
      <c r="M50" s="27">
        <f t="shared" si="31"/>
        <v>89.81017912588203</v>
      </c>
      <c r="N50" s="1">
        <f t="shared" si="6"/>
        <v>5.8911235556284991</v>
      </c>
      <c r="O50" s="1"/>
      <c r="P50" s="2" t="s">
        <v>30</v>
      </c>
      <c r="Q50" s="27">
        <v>17.232624053955078</v>
      </c>
      <c r="R50" s="27">
        <v>14.434189796447754</v>
      </c>
      <c r="S50" s="37">
        <v>778257.93186512007</v>
      </c>
      <c r="T50" s="37">
        <v>5583220.1355042979</v>
      </c>
    </row>
    <row r="51" spans="1:20" x14ac:dyDescent="0.2">
      <c r="A51" s="1" t="s">
        <v>66</v>
      </c>
      <c r="B51" s="27">
        <v>18.732933044433594</v>
      </c>
      <c r="C51" s="27">
        <v>12.639718055725098</v>
      </c>
      <c r="D51" s="27">
        <v>12.854077339172363</v>
      </c>
      <c r="E51" s="27">
        <f t="shared" si="28"/>
        <v>12.854077339172363</v>
      </c>
      <c r="F51" s="27">
        <f t="shared" si="29"/>
        <v>3.4577006619116224</v>
      </c>
      <c r="G51" s="27">
        <f t="shared" si="3"/>
        <v>26.899641029655214</v>
      </c>
      <c r="H51" s="27">
        <v>270600.7938534331</v>
      </c>
      <c r="I51" s="27">
        <v>19753052.130479462</v>
      </c>
      <c r="J51" s="27">
        <v>16985687.940710429</v>
      </c>
      <c r="K51" s="37">
        <f t="shared" si="27"/>
        <v>16985687.940710429</v>
      </c>
      <c r="L51" s="37">
        <f t="shared" si="30"/>
        <v>10540543.573663877</v>
      </c>
      <c r="M51" s="27">
        <f t="shared" si="31"/>
        <v>62.055441089323452</v>
      </c>
      <c r="N51" s="1">
        <f t="shared" si="6"/>
        <v>7.2300831410090547</v>
      </c>
      <c r="O51" s="1"/>
      <c r="P51" s="2"/>
      <c r="Q51" s="1"/>
      <c r="R51" s="1"/>
      <c r="S51" s="1"/>
      <c r="T51" s="1"/>
    </row>
    <row r="52" spans="1:20" x14ac:dyDescent="0.2">
      <c r="A52" s="1" t="s">
        <v>67</v>
      </c>
      <c r="B52" s="27">
        <v>16.841594696044922</v>
      </c>
      <c r="C52" s="27">
        <v>14.157309532165527</v>
      </c>
      <c r="D52" s="27">
        <v>14.154642105102539</v>
      </c>
      <c r="E52" s="27">
        <f t="shared" si="28"/>
        <v>14.157309532165527</v>
      </c>
      <c r="F52" s="27">
        <f t="shared" si="29"/>
        <v>1.5505433554167471</v>
      </c>
      <c r="G52" s="27">
        <f t="shared" si="3"/>
        <v>10.952245918575839</v>
      </c>
      <c r="H52" s="27">
        <v>1024944.4621915678</v>
      </c>
      <c r="I52" s="27">
        <v>6785076.3095423132</v>
      </c>
      <c r="J52" s="27">
        <v>6797832.129263211</v>
      </c>
      <c r="K52" s="37">
        <f t="shared" si="27"/>
        <v>6785076.3095423132</v>
      </c>
      <c r="L52" s="37">
        <f t="shared" si="30"/>
        <v>3329302.0696643763</v>
      </c>
      <c r="M52" s="27">
        <f t="shared" si="31"/>
        <v>49.068012175222748</v>
      </c>
      <c r="N52" s="1">
        <f t="shared" si="6"/>
        <v>6.8315547363917446</v>
      </c>
      <c r="O52" s="1"/>
      <c r="P52" s="2"/>
      <c r="Q52" s="1"/>
      <c r="R52" s="1"/>
      <c r="S52" s="1"/>
      <c r="T52" s="1"/>
    </row>
    <row r="53" spans="1:20" x14ac:dyDescent="0.2">
      <c r="A53" s="1" t="s">
        <v>68</v>
      </c>
      <c r="B53" s="27">
        <v>17.431686401367188</v>
      </c>
      <c r="C53" s="27">
        <v>13.930686950683594</v>
      </c>
      <c r="D53" s="27">
        <v>14.434189796447754</v>
      </c>
      <c r="E53" s="27">
        <f t="shared" si="28"/>
        <v>14.434189796447754</v>
      </c>
      <c r="F53" s="27">
        <f t="shared" si="29"/>
        <v>1.8927712560283561</v>
      </c>
      <c r="G53" s="27">
        <f t="shared" si="3"/>
        <v>13.113110487809756</v>
      </c>
      <c r="H53" s="27">
        <v>676472.72346201073</v>
      </c>
      <c r="I53" s="27">
        <v>7958952.665332648</v>
      </c>
      <c r="J53" s="27">
        <v>5583220.1355042979</v>
      </c>
      <c r="K53" s="37">
        <f t="shared" si="27"/>
        <v>5583220.1355042979</v>
      </c>
      <c r="L53" s="37">
        <f t="shared" si="30"/>
        <v>3713820.7936171</v>
      </c>
      <c r="M53" s="27">
        <f t="shared" si="31"/>
        <v>66.517541910993501</v>
      </c>
      <c r="N53" s="1">
        <f t="shared" si="6"/>
        <v>6.7468847515742389</v>
      </c>
      <c r="O53" s="1"/>
      <c r="P53" s="2"/>
      <c r="Q53" s="1"/>
      <c r="R53" s="1"/>
      <c r="S53" s="1"/>
      <c r="T53" s="1"/>
    </row>
    <row r="54" spans="1:20" x14ac:dyDescent="0.2">
      <c r="A54" s="1"/>
      <c r="B54" s="1"/>
      <c r="C54" s="1"/>
      <c r="D54" s="1"/>
      <c r="E54" s="1"/>
      <c r="F54" s="1"/>
      <c r="G54" s="27"/>
      <c r="H54" s="1"/>
      <c r="I54" s="1"/>
      <c r="J54" s="1"/>
      <c r="K54" s="37"/>
      <c r="L54" s="37"/>
      <c r="M54" s="37"/>
      <c r="N54" s="1"/>
      <c r="O54" s="1"/>
      <c r="P54" s="2"/>
      <c r="Q54" s="1"/>
      <c r="R54" s="1"/>
      <c r="S54" s="1"/>
      <c r="T54" s="1"/>
    </row>
    <row r="55" spans="1:20" x14ac:dyDescent="0.2">
      <c r="A55" s="2" t="s">
        <v>131</v>
      </c>
      <c r="B55" s="1"/>
      <c r="C55" s="1"/>
      <c r="D55" s="1"/>
      <c r="E55" s="1"/>
      <c r="F55" s="1"/>
      <c r="G55" s="27"/>
      <c r="H55" s="1"/>
      <c r="I55" s="1"/>
      <c r="J55" s="1"/>
      <c r="K55" s="37"/>
      <c r="L55" s="37"/>
      <c r="M55" s="37"/>
      <c r="N55" s="1"/>
      <c r="O55" s="1"/>
      <c r="P55" s="2"/>
      <c r="Q55" s="1"/>
      <c r="R55" s="1"/>
      <c r="S55" s="1"/>
      <c r="T55" s="1"/>
    </row>
    <row r="56" spans="1:20" x14ac:dyDescent="0.2">
      <c r="A56" s="2" t="s">
        <v>36</v>
      </c>
      <c r="B56" s="2" t="s">
        <v>119</v>
      </c>
      <c r="C56" s="2" t="s">
        <v>120</v>
      </c>
      <c r="D56" s="2" t="s">
        <v>121</v>
      </c>
      <c r="E56" s="2" t="s">
        <v>122</v>
      </c>
      <c r="F56" s="2" t="s">
        <v>123</v>
      </c>
      <c r="G56" s="2" t="s">
        <v>124</v>
      </c>
      <c r="H56" s="2" t="s">
        <v>126</v>
      </c>
      <c r="I56" s="2" t="s">
        <v>128</v>
      </c>
      <c r="J56" s="2" t="s">
        <v>127</v>
      </c>
      <c r="K56" s="2" t="s">
        <v>125</v>
      </c>
      <c r="L56" s="2" t="s">
        <v>123</v>
      </c>
      <c r="M56" s="2" t="s">
        <v>124</v>
      </c>
      <c r="N56" s="2" t="s">
        <v>39</v>
      </c>
      <c r="O56" s="2"/>
      <c r="P56" s="2"/>
      <c r="Q56" s="2" t="s">
        <v>61</v>
      </c>
      <c r="R56" s="2" t="s">
        <v>62</v>
      </c>
      <c r="S56" s="2" t="s">
        <v>61</v>
      </c>
      <c r="T56" s="2" t="s">
        <v>62</v>
      </c>
    </row>
    <row r="57" spans="1:20" x14ac:dyDescent="0.2">
      <c r="A57" s="1" t="s">
        <v>63</v>
      </c>
      <c r="B57" s="27">
        <v>16.262405395507812</v>
      </c>
      <c r="C57" s="27">
        <v>18.979778289794922</v>
      </c>
      <c r="D57" s="27">
        <v>16.914508819580078</v>
      </c>
      <c r="E57" s="27">
        <f>MEDIAN(B57:D57)</f>
        <v>16.914508819580078</v>
      </c>
      <c r="F57" s="27">
        <f>STDEV(B57:D57)</f>
        <v>1.4186080212009811</v>
      </c>
      <c r="G57" s="27">
        <f t="shared" si="3"/>
        <v>8.3869300393684121</v>
      </c>
      <c r="H57" s="27">
        <v>126436687.06238139</v>
      </c>
      <c r="I57" s="1">
        <v>19691095.732510205</v>
      </c>
      <c r="J57" s="1">
        <v>80922253.83014904</v>
      </c>
      <c r="K57" s="37">
        <f t="shared" ref="K57:K62" si="32">MEDIAN(H57:J57)</f>
        <v>80922253.83014904</v>
      </c>
      <c r="L57" s="37">
        <f>STDEV(H57:J57)</f>
        <v>53565286.680201806</v>
      </c>
      <c r="M57" s="27">
        <f>L57/K57*100</f>
        <v>66.193518031062425</v>
      </c>
      <c r="N57" s="1">
        <f t="shared" si="6"/>
        <v>7.9080679701487639</v>
      </c>
      <c r="O57" s="1"/>
      <c r="P57" s="2" t="s">
        <v>28</v>
      </c>
      <c r="Q57" s="27">
        <v>16.914508819580078</v>
      </c>
      <c r="R57" s="27">
        <v>13.856521606445312</v>
      </c>
      <c r="S57" s="37">
        <v>80922253.83014904</v>
      </c>
      <c r="T57" s="37">
        <v>655996874.06165564</v>
      </c>
    </row>
    <row r="58" spans="1:20" x14ac:dyDescent="0.2">
      <c r="A58" s="1" t="s">
        <v>64</v>
      </c>
      <c r="B58" s="27">
        <v>15.831564903259277</v>
      </c>
      <c r="C58" s="27">
        <v>13.369222640991211</v>
      </c>
      <c r="D58" s="27">
        <v>15.225990295410156</v>
      </c>
      <c r="E58" s="27">
        <f t="shared" ref="E58:E62" si="33">MEDIAN(B58:D58)</f>
        <v>15.225990295410156</v>
      </c>
      <c r="F58" s="27">
        <f t="shared" ref="F58:F62" si="34">STDEV(B58:D58)</f>
        <v>1.2830585947076794</v>
      </c>
      <c r="G58" s="27">
        <f t="shared" si="3"/>
        <v>8.4267661400943794</v>
      </c>
      <c r="H58" s="27">
        <v>169792656.07724729</v>
      </c>
      <c r="I58" s="1">
        <v>915644776.934273</v>
      </c>
      <c r="J58" s="1">
        <v>256977840.68209842</v>
      </c>
      <c r="K58" s="37">
        <f t="shared" si="32"/>
        <v>256977840.68209842</v>
      </c>
      <c r="L58" s="37">
        <f t="shared" ref="L58:L62" si="35">STDEV(H58:J58)</f>
        <v>407786458.72427952</v>
      </c>
      <c r="M58" s="27">
        <f t="shared" ref="M58:M62" si="36">L58/K58*100</f>
        <v>158.68545616302501</v>
      </c>
      <c r="N58" s="1">
        <f t="shared" si="6"/>
        <v>8.4098956755320646</v>
      </c>
      <c r="O58" s="1"/>
      <c r="P58" s="2" t="s">
        <v>29</v>
      </c>
      <c r="Q58" s="27">
        <v>15.225990295410156</v>
      </c>
      <c r="R58" s="27">
        <v>12.603255271911621</v>
      </c>
      <c r="S58" s="37">
        <v>256977840.68209842</v>
      </c>
      <c r="T58" s="37">
        <v>1546580480.1443281</v>
      </c>
    </row>
    <row r="59" spans="1:20" x14ac:dyDescent="0.2">
      <c r="A59" s="1" t="s">
        <v>65</v>
      </c>
      <c r="B59" s="27">
        <v>14.918307304382324</v>
      </c>
      <c r="C59" s="27">
        <v>11.70283031463623</v>
      </c>
      <c r="D59" s="27">
        <v>12.216535568237305</v>
      </c>
      <c r="E59" s="27">
        <f t="shared" si="33"/>
        <v>12.216535568237305</v>
      </c>
      <c r="F59" s="27">
        <f t="shared" si="34"/>
        <v>1.7273658111604537</v>
      </c>
      <c r="G59" s="27">
        <f t="shared" si="3"/>
        <v>14.139571742839784</v>
      </c>
      <c r="H59" s="27">
        <v>317204295.99271071</v>
      </c>
      <c r="I59" s="1">
        <v>2864038302.9163671</v>
      </c>
      <c r="J59" s="1">
        <v>2015141840.7590995</v>
      </c>
      <c r="K59" s="37">
        <f t="shared" si="32"/>
        <v>2015141840.7590995</v>
      </c>
      <c r="L59" s="37">
        <f t="shared" si="35"/>
        <v>1296789662.2180257</v>
      </c>
      <c r="M59" s="27">
        <f t="shared" si="36"/>
        <v>64.352277144398329</v>
      </c>
      <c r="N59" s="1">
        <f t="shared" si="6"/>
        <v>9.3043056204478365</v>
      </c>
      <c r="O59" s="1"/>
      <c r="P59" s="2" t="s">
        <v>30</v>
      </c>
      <c r="Q59" s="27">
        <v>12.216535568237305</v>
      </c>
      <c r="R59" s="27">
        <v>12.813849449157715</v>
      </c>
      <c r="S59" s="37">
        <v>2015141840.7590995</v>
      </c>
      <c r="T59" s="37">
        <v>1339010353.3771708</v>
      </c>
    </row>
    <row r="60" spans="1:20" x14ac:dyDescent="0.2">
      <c r="A60" s="1" t="s">
        <v>66</v>
      </c>
      <c r="B60" s="27">
        <v>13.725289344787598</v>
      </c>
      <c r="C60" s="27">
        <v>14.932305335998535</v>
      </c>
      <c r="D60" s="27">
        <v>13.856521606445312</v>
      </c>
      <c r="E60" s="27">
        <f t="shared" si="33"/>
        <v>13.856521606445312</v>
      </c>
      <c r="F60" s="27">
        <f t="shared" si="34"/>
        <v>0.66224619569942444</v>
      </c>
      <c r="G60" s="27">
        <f t="shared" si="3"/>
        <v>4.7793105261812814</v>
      </c>
      <c r="H60" s="27">
        <v>717635638.48235428</v>
      </c>
      <c r="I60" s="1">
        <v>314180224.33894682</v>
      </c>
      <c r="J60" s="1">
        <v>655996874.06165564</v>
      </c>
      <c r="K60" s="37">
        <f t="shared" si="32"/>
        <v>655996874.06165564</v>
      </c>
      <c r="L60" s="37">
        <f t="shared" si="35"/>
        <v>217337767.27657333</v>
      </c>
      <c r="M60" s="27">
        <f t="shared" si="36"/>
        <v>33.130915080571896</v>
      </c>
      <c r="N60" s="1">
        <f t="shared" si="6"/>
        <v>8.8169017698924161</v>
      </c>
      <c r="O60" s="1"/>
      <c r="P60" s="2"/>
      <c r="Q60" s="1"/>
      <c r="R60" s="1"/>
      <c r="S60" s="1"/>
      <c r="T60" s="1"/>
    </row>
    <row r="61" spans="1:20" x14ac:dyDescent="0.2">
      <c r="A61" s="1" t="s">
        <v>67</v>
      </c>
      <c r="B61" s="27">
        <v>15.442085266113281</v>
      </c>
      <c r="C61" s="27">
        <v>11.969572067260742</v>
      </c>
      <c r="D61" s="27">
        <v>12.603255271911621</v>
      </c>
      <c r="E61" s="27">
        <f t="shared" si="33"/>
        <v>12.603255271911621</v>
      </c>
      <c r="F61" s="27">
        <f t="shared" si="34"/>
        <v>1.8492727424603339</v>
      </c>
      <c r="G61" s="27">
        <f t="shared" si="3"/>
        <v>14.672976961608761</v>
      </c>
      <c r="H61" s="27">
        <v>221652304.12119466</v>
      </c>
      <c r="I61" s="1">
        <v>2386179844.1500716</v>
      </c>
      <c r="J61" s="1">
        <v>1546580480.1443281</v>
      </c>
      <c r="K61" s="37">
        <f t="shared" si="32"/>
        <v>1546580480.1443281</v>
      </c>
      <c r="L61" s="37">
        <f t="shared" si="35"/>
        <v>1091294432.8641939</v>
      </c>
      <c r="M61" s="27">
        <f t="shared" si="36"/>
        <v>70.561761697804016</v>
      </c>
      <c r="N61" s="1">
        <f t="shared" si="6"/>
        <v>9.1893725245158286</v>
      </c>
      <c r="O61" s="1"/>
      <c r="P61" s="2"/>
      <c r="Q61" s="1"/>
      <c r="R61" s="1"/>
      <c r="S61" s="1"/>
      <c r="T61" s="1"/>
    </row>
    <row r="62" spans="1:20" x14ac:dyDescent="0.2">
      <c r="A62" s="1" t="s">
        <v>68</v>
      </c>
      <c r="B62" s="27">
        <v>19.891338348388672</v>
      </c>
      <c r="C62" s="27">
        <v>12.813849449157715</v>
      </c>
      <c r="D62" s="27">
        <v>10.576745986938477</v>
      </c>
      <c r="E62" s="27">
        <f t="shared" si="33"/>
        <v>12.813849449157715</v>
      </c>
      <c r="F62" s="27">
        <f t="shared" si="34"/>
        <v>4.8623915905549495</v>
      </c>
      <c r="G62" s="27">
        <f t="shared" si="3"/>
        <v>37.946376768727887</v>
      </c>
      <c r="H62" s="27">
        <v>10552472.624913711</v>
      </c>
      <c r="I62" s="1">
        <v>1339010353.3771708</v>
      </c>
      <c r="J62" s="1">
        <v>6189436105.5266418</v>
      </c>
      <c r="K62" s="37">
        <f t="shared" si="32"/>
        <v>1339010353.3771708</v>
      </c>
      <c r="L62" s="37">
        <f t="shared" si="35"/>
        <v>3252435837.6194601</v>
      </c>
      <c r="M62" s="27">
        <f t="shared" si="36"/>
        <v>242.89848315335004</v>
      </c>
      <c r="N62" s="1">
        <f t="shared" si="6"/>
        <v>9.12678393503829</v>
      </c>
      <c r="O62" s="1"/>
      <c r="P62" s="2"/>
      <c r="Q62" s="1"/>
      <c r="R62" s="1"/>
      <c r="S62" s="1"/>
      <c r="T62" s="1"/>
    </row>
    <row r="63" spans="1:20" x14ac:dyDescent="0.2">
      <c r="A63" s="1"/>
      <c r="B63" s="1"/>
      <c r="C63" s="1"/>
      <c r="D63" s="1"/>
      <c r="E63" s="1"/>
      <c r="F63" s="1"/>
      <c r="G63" s="27"/>
      <c r="H63" s="1"/>
      <c r="I63" s="1"/>
      <c r="J63" s="1"/>
      <c r="K63" s="37"/>
      <c r="L63" s="37"/>
      <c r="M63" s="37"/>
      <c r="N63" s="1"/>
      <c r="O63" s="1"/>
      <c r="P63" s="2"/>
      <c r="Q63" s="1"/>
      <c r="R63" s="1"/>
      <c r="S63" s="1"/>
      <c r="T63" s="1"/>
    </row>
    <row r="64" spans="1:20" x14ac:dyDescent="0.2">
      <c r="A64" s="2" t="s">
        <v>69</v>
      </c>
      <c r="B64" s="1"/>
      <c r="C64" s="1"/>
      <c r="D64" s="1"/>
      <c r="E64" s="1"/>
      <c r="F64" s="1"/>
      <c r="G64" s="27"/>
      <c r="H64" s="1"/>
      <c r="I64" s="1"/>
      <c r="J64" s="1"/>
      <c r="K64" s="37"/>
      <c r="L64" s="37"/>
      <c r="M64" s="37"/>
      <c r="N64" s="1"/>
      <c r="O64" s="1"/>
      <c r="P64" s="2"/>
      <c r="Q64" s="1"/>
      <c r="R64" s="1"/>
      <c r="S64" s="1"/>
      <c r="T64" s="1"/>
    </row>
    <row r="65" spans="1:20" x14ac:dyDescent="0.2">
      <c r="A65" s="2" t="s">
        <v>36</v>
      </c>
      <c r="B65" s="2" t="s">
        <v>119</v>
      </c>
      <c r="C65" s="2" t="s">
        <v>120</v>
      </c>
      <c r="D65" s="2" t="s">
        <v>121</v>
      </c>
      <c r="E65" s="2" t="s">
        <v>122</v>
      </c>
      <c r="F65" s="2" t="s">
        <v>123</v>
      </c>
      <c r="G65" s="2" t="s">
        <v>124</v>
      </c>
      <c r="H65" s="2" t="s">
        <v>126</v>
      </c>
      <c r="I65" s="2" t="s">
        <v>128</v>
      </c>
      <c r="J65" s="2" t="s">
        <v>127</v>
      </c>
      <c r="K65" s="2" t="s">
        <v>125</v>
      </c>
      <c r="L65" s="2" t="s">
        <v>123</v>
      </c>
      <c r="M65" s="2" t="s">
        <v>124</v>
      </c>
      <c r="N65" s="2" t="s">
        <v>39</v>
      </c>
      <c r="O65" s="2"/>
      <c r="P65" s="2"/>
      <c r="Q65" s="2" t="s">
        <v>61</v>
      </c>
      <c r="R65" s="2" t="s">
        <v>62</v>
      </c>
      <c r="S65" s="2" t="s">
        <v>61</v>
      </c>
      <c r="T65" s="2" t="s">
        <v>62</v>
      </c>
    </row>
    <row r="66" spans="1:20" x14ac:dyDescent="0.2">
      <c r="A66" s="1" t="s">
        <v>63</v>
      </c>
      <c r="B66" s="27">
        <v>18.800668716430664</v>
      </c>
      <c r="C66" s="27">
        <v>20.299495697021484</v>
      </c>
      <c r="D66" s="27">
        <v>18.193113327026367</v>
      </c>
      <c r="E66" s="27">
        <f>MEDIAN(B66:D66)</f>
        <v>18.800668716430664</v>
      </c>
      <c r="F66" s="27">
        <f>STDEV(B66:D66)</f>
        <v>1.0841626997801459</v>
      </c>
      <c r="G66" s="27">
        <f t="shared" si="3"/>
        <v>5.766617752445435</v>
      </c>
      <c r="H66" s="27">
        <v>257997.50010722049</v>
      </c>
      <c r="I66" s="27">
        <v>89799.559682179883</v>
      </c>
      <c r="J66" s="58">
        <v>395736.34280426631</v>
      </c>
      <c r="K66" s="37">
        <f>MEDIAN(H66:J66)</f>
        <v>257997.50010722049</v>
      </c>
      <c r="L66" s="37">
        <f>STDEV(H66:J66)</f>
        <v>153220.89240583219</v>
      </c>
      <c r="M66" s="27">
        <f>L66/K66*100</f>
        <v>59.388518238415301</v>
      </c>
      <c r="N66" s="1">
        <f t="shared" si="6"/>
        <v>5.4116154978434645</v>
      </c>
      <c r="O66" s="1"/>
      <c r="P66" s="2" t="s">
        <v>28</v>
      </c>
      <c r="Q66" s="27">
        <v>18.800668716430664</v>
      </c>
      <c r="R66" s="27">
        <v>15.362881660461426</v>
      </c>
      <c r="S66" s="37">
        <v>257997.50010722049</v>
      </c>
      <c r="T66" s="37">
        <v>2903292.415494265</v>
      </c>
    </row>
    <row r="67" spans="1:20" x14ac:dyDescent="0.2">
      <c r="A67" s="1" t="s">
        <v>64</v>
      </c>
      <c r="B67" s="27">
        <v>17.878175735473633</v>
      </c>
      <c r="C67" s="27">
        <v>19.137962341308594</v>
      </c>
      <c r="D67" s="27">
        <v>17.006189346313477</v>
      </c>
      <c r="E67" s="27">
        <f t="shared" ref="E67:E71" si="37">MEDIAN(B67:D67)</f>
        <v>17.878175735473633</v>
      </c>
      <c r="F67" s="27">
        <f t="shared" ref="F67:F71" si="38">STDEV(B67:D67)</f>
        <v>1.0717492444062486</v>
      </c>
      <c r="G67" s="27">
        <f t="shared" si="3"/>
        <v>5.9947349229804159</v>
      </c>
      <c r="H67" s="27">
        <v>493985.10211516358</v>
      </c>
      <c r="I67" s="27">
        <v>203456.2836415788</v>
      </c>
      <c r="J67" s="58">
        <v>912782.46656699409</v>
      </c>
      <c r="K67" s="37">
        <f>MEDIAN(H67:J67)</f>
        <v>493985.10211516358</v>
      </c>
      <c r="L67" s="37">
        <f t="shared" ref="L67:L71" si="39">STDEV(H67:J67)</f>
        <v>356590.76932785672</v>
      </c>
      <c r="M67" s="27">
        <f t="shared" ref="M67:M71" si="40">L67/K67*100</f>
        <v>72.186543238043669</v>
      </c>
      <c r="N67" s="1">
        <f t="shared" si="6"/>
        <v>5.6937138514201253</v>
      </c>
      <c r="O67" s="1"/>
      <c r="P67" s="2" t="s">
        <v>29</v>
      </c>
      <c r="Q67" s="27">
        <v>17.878175735473633</v>
      </c>
      <c r="R67" s="27">
        <v>14.385202407836914</v>
      </c>
      <c r="S67" s="37">
        <v>493985.10211516358</v>
      </c>
      <c r="T67" s="37">
        <v>5779165.0119353328</v>
      </c>
    </row>
    <row r="68" spans="1:20" x14ac:dyDescent="0.2">
      <c r="A68" s="1" t="s">
        <v>65</v>
      </c>
      <c r="B68" s="27">
        <v>18.521196365356445</v>
      </c>
      <c r="C68" s="27">
        <v>17.320962905883789</v>
      </c>
      <c r="D68" s="27">
        <v>17.018972396850586</v>
      </c>
      <c r="E68" s="27">
        <f t="shared" si="37"/>
        <v>17.320962905883789</v>
      </c>
      <c r="F68" s="27">
        <f t="shared" si="38"/>
        <v>0.79461054153773203</v>
      </c>
      <c r="G68" s="27">
        <f t="shared" ref="G68:G71" si="41">F68/E68*100</f>
        <v>4.5875656327848224</v>
      </c>
      <c r="H68" s="27">
        <v>314107.38178616069</v>
      </c>
      <c r="I68" s="27">
        <v>731323.5095122233</v>
      </c>
      <c r="J68" s="58">
        <v>904603.43465817138</v>
      </c>
      <c r="K68" s="37">
        <f t="shared" ref="K68:K71" si="42">MEDIAN(H68:J68)</f>
        <v>731323.5095122233</v>
      </c>
      <c r="L68" s="37">
        <f t="shared" si="39"/>
        <v>303529.46538755781</v>
      </c>
      <c r="M68" s="27">
        <f t="shared" si="40"/>
        <v>41.504130721847751</v>
      </c>
      <c r="N68" s="1">
        <f t="shared" ref="N68:N71" si="43">LOG(K68)</f>
        <v>5.8641095347087004</v>
      </c>
      <c r="O68" s="1"/>
      <c r="P68" s="2" t="s">
        <v>30</v>
      </c>
      <c r="Q68" s="27">
        <v>17.320962905883789</v>
      </c>
      <c r="R68" s="27">
        <v>15.84205436706543</v>
      </c>
      <c r="S68" s="37">
        <v>731323.5095122233</v>
      </c>
      <c r="T68" s="37">
        <v>2071856.9468886531</v>
      </c>
    </row>
    <row r="69" spans="1:20" x14ac:dyDescent="0.2">
      <c r="A69" s="1" t="s">
        <v>66</v>
      </c>
      <c r="B69" s="27">
        <v>15.362881660461426</v>
      </c>
      <c r="C69" s="27">
        <v>15.640913009643555</v>
      </c>
      <c r="D69" s="27">
        <v>11.910874366760254</v>
      </c>
      <c r="E69" s="27">
        <f t="shared" si="37"/>
        <v>15.362881660461426</v>
      </c>
      <c r="F69" s="27">
        <f t="shared" si="38"/>
        <v>2.0779334310919273</v>
      </c>
      <c r="G69" s="27">
        <f t="shared" si="41"/>
        <v>13.525674915792566</v>
      </c>
      <c r="H69" s="27">
        <v>2903292.415494265</v>
      </c>
      <c r="I69" s="27">
        <v>2387089.9974788846</v>
      </c>
      <c r="J69" s="58">
        <v>33000050.917398315</v>
      </c>
      <c r="K69" s="37">
        <f t="shared" si="42"/>
        <v>2903292.415494265</v>
      </c>
      <c r="L69" s="37">
        <f t="shared" si="39"/>
        <v>17527286.886180326</v>
      </c>
      <c r="M69" s="27">
        <f t="shared" si="40"/>
        <v>603.70380856715838</v>
      </c>
      <c r="N69" s="1">
        <f t="shared" si="43"/>
        <v>6.462890779558859</v>
      </c>
      <c r="O69" s="1"/>
      <c r="P69" s="2"/>
      <c r="Q69" s="1"/>
      <c r="R69" s="1"/>
      <c r="S69" s="1"/>
      <c r="T69" s="1"/>
    </row>
    <row r="70" spans="1:20" x14ac:dyDescent="0.2">
      <c r="A70" s="1" t="s">
        <v>67</v>
      </c>
      <c r="B70" s="27">
        <v>14.385202407836914</v>
      </c>
      <c r="C70" s="27">
        <v>15.019471168518066</v>
      </c>
      <c r="D70" s="27">
        <v>13.265253067016602</v>
      </c>
      <c r="E70" s="27">
        <f t="shared" si="37"/>
        <v>14.385202407836914</v>
      </c>
      <c r="F70" s="27">
        <f t="shared" si="38"/>
        <v>0.88824401062013547</v>
      </c>
      <c r="G70" s="27">
        <f t="shared" si="41"/>
        <v>6.1747063783838669</v>
      </c>
      <c r="H70" s="27">
        <v>5779165.0119353328</v>
      </c>
      <c r="I70" s="27">
        <v>3697478.9311615564</v>
      </c>
      <c r="J70" s="58">
        <v>12715856.067555362</v>
      </c>
      <c r="K70" s="37">
        <f t="shared" si="42"/>
        <v>5779165.0119353328</v>
      </c>
      <c r="L70" s="37">
        <f t="shared" si="39"/>
        <v>4721973.9148340067</v>
      </c>
      <c r="M70" s="27">
        <f t="shared" si="40"/>
        <v>81.706853932739804</v>
      </c>
      <c r="N70" s="1">
        <f t="shared" si="43"/>
        <v>6.7618650950114336</v>
      </c>
      <c r="O70" s="1"/>
      <c r="P70" s="2"/>
      <c r="Q70" s="1"/>
      <c r="R70" s="1"/>
      <c r="S70" s="1"/>
      <c r="T70" s="1"/>
    </row>
    <row r="71" spans="1:20" x14ac:dyDescent="0.2">
      <c r="A71" s="1" t="s">
        <v>68</v>
      </c>
      <c r="B71" s="27">
        <v>16.458890914916992</v>
      </c>
      <c r="C71" s="27">
        <v>15.84205436706543</v>
      </c>
      <c r="D71" s="27">
        <v>13.142387390136719</v>
      </c>
      <c r="E71" s="27">
        <f t="shared" si="37"/>
        <v>15.84205436706543</v>
      </c>
      <c r="F71" s="27">
        <f t="shared" si="38"/>
        <v>1.7638917551333668</v>
      </c>
      <c r="G71" s="27">
        <f t="shared" si="41"/>
        <v>11.134236218759479</v>
      </c>
      <c r="H71" s="27">
        <v>1341933.9783199562</v>
      </c>
      <c r="I71" s="27">
        <v>2071856.9468886531</v>
      </c>
      <c r="J71" s="58">
        <v>13864937.85778844</v>
      </c>
      <c r="K71" s="37">
        <f t="shared" si="42"/>
        <v>2071856.9468886531</v>
      </c>
      <c r="L71" s="37">
        <f t="shared" si="39"/>
        <v>7028930.3486407259</v>
      </c>
      <c r="M71" s="27">
        <f t="shared" si="40"/>
        <v>339.2575128894012</v>
      </c>
      <c r="N71" s="1">
        <f t="shared" si="43"/>
        <v>6.316359765879354</v>
      </c>
      <c r="O71" s="1"/>
      <c r="P71" s="2"/>
      <c r="Q71" s="1"/>
      <c r="R71" s="1"/>
      <c r="S71" s="1"/>
      <c r="T71" s="1"/>
    </row>
  </sheetData>
  <mergeCells count="2">
    <mergeCell ref="Q1:R1"/>
    <mergeCell ref="S1:T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4"/>
  <sheetViews>
    <sheetView zoomScale="90" zoomScaleNormal="90" zoomScalePageLayoutView="125" workbookViewId="0">
      <selection activeCell="I33" sqref="I33"/>
    </sheetView>
  </sheetViews>
  <sheetFormatPr baseColWidth="10" defaultColWidth="10.83203125" defaultRowHeight="16" x14ac:dyDescent="0.2"/>
  <cols>
    <col min="1" max="1" width="21.5" style="12" bestFit="1" customWidth="1"/>
    <col min="2" max="2" width="21.1640625" style="12" bestFit="1" customWidth="1"/>
    <col min="3" max="3" width="13.5" style="7" bestFit="1" customWidth="1"/>
    <col min="4" max="4" width="15" style="7" bestFit="1" customWidth="1"/>
    <col min="5" max="5" width="13.5" style="7" bestFit="1" customWidth="1"/>
    <col min="6" max="6" width="14.5" style="7" bestFit="1" customWidth="1"/>
    <col min="7" max="7" width="15.6640625" style="7" bestFit="1" customWidth="1"/>
    <col min="8" max="8" width="13.5" style="7" bestFit="1" customWidth="1"/>
    <col min="9" max="9" width="14" style="7" bestFit="1" customWidth="1"/>
    <col min="10" max="10" width="14" style="1" bestFit="1" customWidth="1"/>
    <col min="11" max="24" width="10.83203125" style="12"/>
    <col min="25" max="25" width="15.6640625" style="12" bestFit="1" customWidth="1"/>
    <col min="26" max="26" width="125" style="12" bestFit="1" customWidth="1"/>
    <col min="27" max="16384" width="10.83203125" style="12"/>
  </cols>
  <sheetData>
    <row r="1" spans="1:26" x14ac:dyDescent="0.2">
      <c r="A1" s="7"/>
      <c r="B1" s="8"/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  <c r="K1" s="10"/>
      <c r="L1" s="11"/>
      <c r="Y1" s="10"/>
      <c r="Z1" s="11"/>
    </row>
    <row r="2" spans="1:26" x14ac:dyDescent="0.2">
      <c r="A2" s="13" t="s">
        <v>10</v>
      </c>
      <c r="B2" s="9" t="s">
        <v>101</v>
      </c>
      <c r="C2" s="15">
        <v>27.62847900390625</v>
      </c>
      <c r="D2" s="15">
        <v>24.969621658325195</v>
      </c>
      <c r="E2" s="15">
        <v>19.982688903808594</v>
      </c>
      <c r="F2" s="15">
        <v>15.484441757202148</v>
      </c>
      <c r="G2" s="15">
        <v>15.428583145141602</v>
      </c>
      <c r="H2" s="15">
        <v>14.83513069152832</v>
      </c>
      <c r="I2" s="15">
        <v>14.162726402282715</v>
      </c>
      <c r="K2" s="13"/>
      <c r="L2" s="11"/>
      <c r="Y2" s="13"/>
      <c r="Z2" s="11"/>
    </row>
    <row r="3" spans="1:26" x14ac:dyDescent="0.2">
      <c r="A3" s="13"/>
      <c r="B3" s="9" t="s">
        <v>100</v>
      </c>
      <c r="C3" s="15">
        <v>21.870424270629883</v>
      </c>
      <c r="D3" s="15">
        <v>22.765510559082031</v>
      </c>
      <c r="E3" s="15">
        <v>20.394182205200195</v>
      </c>
      <c r="F3" s="15">
        <v>16.795913696289062</v>
      </c>
      <c r="G3" s="15">
        <v>17.503095626831055</v>
      </c>
      <c r="H3" s="15">
        <v>25.574153900146484</v>
      </c>
      <c r="I3" s="15">
        <v>32.515453338623047</v>
      </c>
      <c r="K3" s="13"/>
      <c r="L3" s="11"/>
      <c r="Y3" s="13"/>
      <c r="Z3" s="11"/>
    </row>
    <row r="4" spans="1:26" x14ac:dyDescent="0.2">
      <c r="A4" s="13"/>
      <c r="B4" s="9" t="s">
        <v>102</v>
      </c>
      <c r="C4" s="7" t="s">
        <v>41</v>
      </c>
      <c r="D4" s="7" t="s">
        <v>41</v>
      </c>
      <c r="E4" s="7" t="s">
        <v>41</v>
      </c>
      <c r="F4" s="7" t="s">
        <v>41</v>
      </c>
      <c r="G4" s="7" t="s">
        <v>41</v>
      </c>
      <c r="H4" s="7" t="s">
        <v>41</v>
      </c>
      <c r="I4" s="7" t="s">
        <v>41</v>
      </c>
      <c r="K4" s="13"/>
      <c r="L4" s="11"/>
      <c r="Y4" s="13"/>
      <c r="Z4" s="11"/>
    </row>
    <row r="5" spans="1:26" x14ac:dyDescent="0.2">
      <c r="A5" s="13" t="s">
        <v>11</v>
      </c>
      <c r="B5" s="9" t="s">
        <v>101</v>
      </c>
      <c r="C5" s="15">
        <v>20.215167999267578</v>
      </c>
      <c r="D5" s="15">
        <v>19.187564849853516</v>
      </c>
      <c r="E5" s="15">
        <v>16.449420928955078</v>
      </c>
      <c r="F5" s="15">
        <v>16.646085739135742</v>
      </c>
      <c r="G5" s="15">
        <v>15.363430023193359</v>
      </c>
      <c r="H5" s="15">
        <v>16.173263549804688</v>
      </c>
      <c r="I5" s="15">
        <v>15.642694473266602</v>
      </c>
      <c r="K5" s="13"/>
      <c r="L5" s="11"/>
      <c r="Y5" s="13"/>
      <c r="Z5" s="11"/>
    </row>
    <row r="6" spans="1:26" x14ac:dyDescent="0.2">
      <c r="A6" s="13"/>
      <c r="B6" s="9" t="s">
        <v>100</v>
      </c>
      <c r="C6" s="15">
        <v>22.015033721923828</v>
      </c>
      <c r="D6" s="15">
        <v>18.061140060424805</v>
      </c>
      <c r="E6" s="15">
        <v>16.117118835449219</v>
      </c>
      <c r="F6" s="15">
        <v>16.51994514465332</v>
      </c>
      <c r="G6" s="15">
        <v>18.90608024597168</v>
      </c>
      <c r="H6" s="15">
        <v>22.027921676635742</v>
      </c>
      <c r="I6" s="15">
        <v>23.472230911254883</v>
      </c>
      <c r="K6" s="13"/>
      <c r="L6" s="11"/>
      <c r="Y6" s="13"/>
      <c r="Z6" s="11"/>
    </row>
    <row r="7" spans="1:26" x14ac:dyDescent="0.2">
      <c r="A7" s="13"/>
      <c r="B7" s="9" t="s">
        <v>102</v>
      </c>
      <c r="C7" s="33" t="s">
        <v>0</v>
      </c>
      <c r="D7" s="33" t="s">
        <v>0</v>
      </c>
      <c r="E7" s="33" t="s">
        <v>0</v>
      </c>
      <c r="F7" s="15">
        <v>39.285541534423828</v>
      </c>
      <c r="G7" s="33" t="s">
        <v>0</v>
      </c>
      <c r="H7" s="33" t="s">
        <v>0</v>
      </c>
      <c r="I7" s="33" t="s">
        <v>0</v>
      </c>
      <c r="K7" s="13"/>
      <c r="L7" s="11"/>
      <c r="Y7" s="13"/>
      <c r="Z7" s="11"/>
    </row>
    <row r="8" spans="1:26" x14ac:dyDescent="0.2">
      <c r="A8" s="7"/>
      <c r="B8" s="8"/>
      <c r="C8" s="8"/>
      <c r="D8" s="8"/>
      <c r="E8" s="8"/>
      <c r="F8" s="8"/>
      <c r="G8" s="8"/>
      <c r="H8" s="8"/>
      <c r="I8" s="8"/>
      <c r="J8" s="16"/>
    </row>
    <row r="9" spans="1:26" x14ac:dyDescent="0.2">
      <c r="A9" s="14" t="s">
        <v>12</v>
      </c>
      <c r="B9" s="15">
        <v>17.588205337524414</v>
      </c>
    </row>
    <row r="10" spans="1:26" x14ac:dyDescent="0.2">
      <c r="A10" s="13" t="s">
        <v>13</v>
      </c>
      <c r="B10" s="33" t="s">
        <v>0</v>
      </c>
    </row>
    <row r="11" spans="1:26" x14ac:dyDescent="0.2">
      <c r="A11" s="13" t="s">
        <v>14</v>
      </c>
      <c r="B11" s="33" t="s">
        <v>0</v>
      </c>
    </row>
    <row r="12" spans="1:26" x14ac:dyDescent="0.2">
      <c r="A12" s="7"/>
      <c r="B12" s="7"/>
    </row>
    <row r="13" spans="1:26" x14ac:dyDescent="0.2">
      <c r="A13" s="7"/>
      <c r="B13" s="7"/>
      <c r="C13" s="9" t="s">
        <v>3</v>
      </c>
      <c r="D13" s="9" t="s">
        <v>4</v>
      </c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</row>
    <row r="14" spans="1:26" x14ac:dyDescent="0.2">
      <c r="A14" s="13" t="s">
        <v>15</v>
      </c>
      <c r="B14" s="9" t="s">
        <v>101</v>
      </c>
      <c r="C14" s="15">
        <v>26.260993957519531</v>
      </c>
      <c r="D14" s="15">
        <v>23.451017379760742</v>
      </c>
      <c r="E14" s="15">
        <v>20.640783309936523</v>
      </c>
      <c r="F14" s="15">
        <v>20.118886947631836</v>
      </c>
      <c r="G14" s="15">
        <v>18.889139175415039</v>
      </c>
      <c r="H14" s="15">
        <v>18.926713943481445</v>
      </c>
      <c r="I14" s="15">
        <v>14.892327308654785</v>
      </c>
    </row>
    <row r="15" spans="1:26" x14ac:dyDescent="0.2">
      <c r="A15" s="13"/>
      <c r="B15" s="9" t="s">
        <v>100</v>
      </c>
      <c r="C15" s="15">
        <v>19.363729476928711</v>
      </c>
      <c r="D15" s="15">
        <v>18.732933044433594</v>
      </c>
      <c r="E15" s="15">
        <v>16.841594696044922</v>
      </c>
      <c r="F15" s="15">
        <v>17.431686401367188</v>
      </c>
      <c r="G15" s="15">
        <v>17.131355285644531</v>
      </c>
      <c r="H15" s="15">
        <v>17.036800384521484</v>
      </c>
      <c r="I15" s="15">
        <v>17.732610702514648</v>
      </c>
    </row>
    <row r="16" spans="1:26" x14ac:dyDescent="0.2">
      <c r="A16" s="13"/>
      <c r="B16" s="9" t="s">
        <v>102</v>
      </c>
      <c r="C16" s="7" t="s">
        <v>41</v>
      </c>
      <c r="D16" s="7" t="s">
        <v>41</v>
      </c>
      <c r="E16" s="15">
        <v>34.579933166503906</v>
      </c>
      <c r="F16" s="7" t="s">
        <v>41</v>
      </c>
      <c r="G16" s="7" t="s">
        <v>41</v>
      </c>
      <c r="H16" s="7" t="s">
        <v>41</v>
      </c>
      <c r="I16" s="7" t="s">
        <v>41</v>
      </c>
    </row>
    <row r="17" spans="1:10" x14ac:dyDescent="0.2">
      <c r="A17" s="13" t="s">
        <v>16</v>
      </c>
      <c r="B17" s="9" t="s">
        <v>101</v>
      </c>
      <c r="C17" s="15">
        <v>18.829545974731445</v>
      </c>
      <c r="D17" s="15">
        <v>18.800668716430664</v>
      </c>
      <c r="E17" s="15">
        <v>17.878175735473633</v>
      </c>
      <c r="F17" s="15">
        <v>18.521196365356445</v>
      </c>
      <c r="G17" s="15">
        <v>18.186717987060547</v>
      </c>
      <c r="H17" s="15">
        <v>19.526824951171875</v>
      </c>
      <c r="I17" s="15">
        <v>19.291362762451172</v>
      </c>
    </row>
    <row r="18" spans="1:10" x14ac:dyDescent="0.2">
      <c r="A18" s="13"/>
      <c r="B18" s="9" t="s">
        <v>100</v>
      </c>
      <c r="C18" s="15">
        <v>19.928695678710938</v>
      </c>
      <c r="D18" s="15">
        <v>15.362881660461426</v>
      </c>
      <c r="E18" s="15">
        <v>14.385202407836914</v>
      </c>
      <c r="F18" s="15">
        <v>16.458890914916992</v>
      </c>
      <c r="G18" s="15">
        <v>19.712314605712891</v>
      </c>
      <c r="H18" s="15">
        <v>18.296001434326101</v>
      </c>
      <c r="I18" s="15">
        <v>18.652082443237305</v>
      </c>
    </row>
    <row r="19" spans="1:10" x14ac:dyDescent="0.2">
      <c r="A19" s="13"/>
      <c r="B19" s="9" t="s">
        <v>102</v>
      </c>
      <c r="C19" s="15">
        <v>33.406360626220703</v>
      </c>
      <c r="D19" s="7" t="s">
        <v>41</v>
      </c>
      <c r="E19" s="7" t="s">
        <v>41</v>
      </c>
      <c r="F19" s="7" t="s">
        <v>41</v>
      </c>
      <c r="G19" s="7" t="s">
        <v>41</v>
      </c>
      <c r="H19" s="7" t="s">
        <v>41</v>
      </c>
      <c r="I19" s="7" t="s">
        <v>41</v>
      </c>
    </row>
    <row r="20" spans="1:10" x14ac:dyDescent="0.2">
      <c r="A20" s="13" t="s">
        <v>17</v>
      </c>
      <c r="B20" s="9" t="s">
        <v>101</v>
      </c>
      <c r="C20" s="15">
        <v>25.707860946655273</v>
      </c>
      <c r="D20" s="15">
        <v>24.786216735839844</v>
      </c>
      <c r="E20" s="15">
        <v>23.188989639282227</v>
      </c>
      <c r="F20" s="15">
        <v>22.922504425048828</v>
      </c>
      <c r="G20" s="15">
        <v>22.715503692626953</v>
      </c>
      <c r="H20" s="15">
        <v>17.582967758178711</v>
      </c>
      <c r="I20" s="15">
        <v>20.373367309570312</v>
      </c>
    </row>
    <row r="21" spans="1:10" x14ac:dyDescent="0.2">
      <c r="A21" s="13"/>
      <c r="B21" s="9" t="s">
        <v>100</v>
      </c>
      <c r="C21" s="15">
        <v>19.076930999755859</v>
      </c>
      <c r="D21" s="15">
        <v>17.911741256713867</v>
      </c>
      <c r="E21" s="15">
        <v>17.736179351806641</v>
      </c>
      <c r="F21" s="15">
        <v>17.704156875610352</v>
      </c>
      <c r="G21" s="15">
        <v>17.560916900634766</v>
      </c>
      <c r="H21" s="15">
        <v>21.23143196105957</v>
      </c>
      <c r="I21" s="15">
        <v>18.919368743896484</v>
      </c>
    </row>
    <row r="22" spans="1:10" x14ac:dyDescent="0.2">
      <c r="A22" s="13"/>
      <c r="B22" s="9" t="s">
        <v>102</v>
      </c>
      <c r="C22" s="15">
        <v>34.056850433349609</v>
      </c>
      <c r="D22" s="7" t="s">
        <v>41</v>
      </c>
      <c r="E22" s="7" t="s">
        <v>41</v>
      </c>
      <c r="F22" s="7" t="s">
        <v>41</v>
      </c>
      <c r="G22" s="7" t="s">
        <v>41</v>
      </c>
      <c r="H22" s="7" t="s">
        <v>41</v>
      </c>
      <c r="I22" s="7" t="s">
        <v>41</v>
      </c>
    </row>
    <row r="23" spans="1:10" x14ac:dyDescent="0.2">
      <c r="A23" s="7"/>
      <c r="B23" s="7"/>
      <c r="G23" s="7" t="s">
        <v>40</v>
      </c>
    </row>
    <row r="24" spans="1:10" x14ac:dyDescent="0.2">
      <c r="A24" s="14" t="s">
        <v>12</v>
      </c>
      <c r="B24" s="15">
        <v>16.974536895751953</v>
      </c>
    </row>
    <row r="25" spans="1:10" x14ac:dyDescent="0.2">
      <c r="A25" s="13" t="s">
        <v>13</v>
      </c>
      <c r="B25" s="33" t="s">
        <v>0</v>
      </c>
    </row>
    <row r="26" spans="1:10" x14ac:dyDescent="0.2">
      <c r="A26" s="13" t="s">
        <v>14</v>
      </c>
      <c r="B26" s="33" t="s">
        <v>0</v>
      </c>
    </row>
    <row r="28" spans="1:10" x14ac:dyDescent="0.2">
      <c r="A28" s="17" t="s">
        <v>106</v>
      </c>
      <c r="B28" s="12" t="s">
        <v>25</v>
      </c>
    </row>
    <row r="29" spans="1:10" x14ac:dyDescent="0.2">
      <c r="I29" s="18" t="s">
        <v>104</v>
      </c>
    </row>
    <row r="30" spans="1:10" ht="18" x14ac:dyDescent="0.25">
      <c r="A30" s="13" t="s">
        <v>10</v>
      </c>
      <c r="B30" s="9" t="s">
        <v>27</v>
      </c>
      <c r="C30" s="18" t="s">
        <v>70</v>
      </c>
      <c r="D30" s="18" t="s">
        <v>71</v>
      </c>
      <c r="E30" s="18" t="s">
        <v>103</v>
      </c>
      <c r="F30" s="18" t="s">
        <v>35</v>
      </c>
      <c r="G30" s="18" t="s">
        <v>39</v>
      </c>
      <c r="H30" s="18" t="s">
        <v>36</v>
      </c>
      <c r="I30" s="18" t="s">
        <v>37</v>
      </c>
      <c r="J30" s="2" t="s">
        <v>38</v>
      </c>
    </row>
    <row r="31" spans="1:10" x14ac:dyDescent="0.2">
      <c r="A31" s="8" t="s">
        <v>26</v>
      </c>
      <c r="B31" s="15">
        <v>27.62847900390625</v>
      </c>
      <c r="C31" s="15">
        <f>(-0.3058*B31)+9.5588</f>
        <v>1.1100111206054688</v>
      </c>
      <c r="D31" s="15">
        <f>(10^C31)</f>
        <v>12.882825392143362</v>
      </c>
      <c r="E31" s="15">
        <f>D31*10</f>
        <v>128.82825392143363</v>
      </c>
      <c r="F31" s="15">
        <f>E31*4</f>
        <v>515.31301568573451</v>
      </c>
      <c r="G31" s="15">
        <f>LOG10(F31)</f>
        <v>2.7120711119334313</v>
      </c>
      <c r="H31" s="7" t="s">
        <v>26</v>
      </c>
      <c r="I31" s="7">
        <v>515.31301568573451</v>
      </c>
      <c r="J31" s="1">
        <v>29708.741119762897</v>
      </c>
    </row>
    <row r="32" spans="1:10" x14ac:dyDescent="0.2">
      <c r="B32" s="15">
        <v>21.870424270629883</v>
      </c>
      <c r="C32" s="15">
        <f t="shared" ref="C32:C44" si="0">(-0.3058*B32)+9.5588</f>
        <v>2.870824258041381</v>
      </c>
      <c r="D32" s="15">
        <f t="shared" ref="D32:D44" si="1">(10^C32)</f>
        <v>742.71852799407247</v>
      </c>
      <c r="E32" s="15">
        <f t="shared" ref="E32:E44" si="2">D32*10</f>
        <v>7427.1852799407243</v>
      </c>
      <c r="F32" s="15">
        <f t="shared" ref="F32:F44" si="3">E32*4</f>
        <v>29708.741119762897</v>
      </c>
      <c r="G32" s="15">
        <f t="shared" ref="G32:G44" si="4">LOG10(F32)</f>
        <v>4.4728842493693435</v>
      </c>
      <c r="H32" s="7" t="s">
        <v>28</v>
      </c>
      <c r="I32" s="7">
        <v>3350.8091154287822</v>
      </c>
      <c r="J32" s="1">
        <v>15818.556948723372</v>
      </c>
    </row>
    <row r="33" spans="1:10" x14ac:dyDescent="0.2">
      <c r="A33" s="7" t="s">
        <v>28</v>
      </c>
      <c r="B33" s="15">
        <v>24.969621658325195</v>
      </c>
      <c r="C33" s="15">
        <f t="shared" si="0"/>
        <v>1.9230896968841549</v>
      </c>
      <c r="D33" s="15">
        <f t="shared" si="1"/>
        <v>83.770227885719549</v>
      </c>
      <c r="E33" s="15">
        <f t="shared" si="2"/>
        <v>837.70227885719555</v>
      </c>
      <c r="F33" s="15">
        <f t="shared" si="3"/>
        <v>3350.8091154287822</v>
      </c>
      <c r="G33" s="15">
        <f t="shared" si="4"/>
        <v>3.5251496882121174</v>
      </c>
      <c r="H33" s="7" t="s">
        <v>29</v>
      </c>
      <c r="I33" s="7">
        <v>112241.56785620018</v>
      </c>
      <c r="J33" s="1">
        <v>84007.695824298557</v>
      </c>
    </row>
    <row r="34" spans="1:10" x14ac:dyDescent="0.2">
      <c r="B34" s="15">
        <v>22.765510559082031</v>
      </c>
      <c r="C34" s="15">
        <f t="shared" si="0"/>
        <v>2.5971068710327145</v>
      </c>
      <c r="D34" s="15">
        <f t="shared" si="1"/>
        <v>395.46392371808429</v>
      </c>
      <c r="E34" s="15">
        <f t="shared" si="2"/>
        <v>3954.6392371808429</v>
      </c>
      <c r="F34" s="15">
        <f t="shared" si="3"/>
        <v>15818.556948723372</v>
      </c>
      <c r="G34" s="15">
        <f t="shared" si="4"/>
        <v>4.199166862360677</v>
      </c>
      <c r="H34" s="7" t="s">
        <v>30</v>
      </c>
      <c r="I34" s="7">
        <v>2665125.7290704693</v>
      </c>
      <c r="J34" s="1">
        <v>1058448.1373954136</v>
      </c>
    </row>
    <row r="35" spans="1:10" x14ac:dyDescent="0.2">
      <c r="A35" s="7" t="s">
        <v>29</v>
      </c>
      <c r="B35" s="15">
        <v>19.982688903808594</v>
      </c>
      <c r="C35" s="15">
        <f t="shared" si="0"/>
        <v>3.4480937332153312</v>
      </c>
      <c r="D35" s="15">
        <f t="shared" si="1"/>
        <v>2806.0391964050045</v>
      </c>
      <c r="E35" s="15">
        <f t="shared" si="2"/>
        <v>28060.391964050046</v>
      </c>
      <c r="F35" s="15">
        <f t="shared" si="3"/>
        <v>112241.56785620018</v>
      </c>
      <c r="G35" s="15">
        <f t="shared" si="4"/>
        <v>5.0501537245432937</v>
      </c>
      <c r="H35" s="7" t="s">
        <v>31</v>
      </c>
      <c r="I35" s="7">
        <v>2772038.5496456805</v>
      </c>
      <c r="J35" s="1">
        <v>643299.69966515061</v>
      </c>
    </row>
    <row r="36" spans="1:10" x14ac:dyDescent="0.2">
      <c r="B36" s="15">
        <v>20.394182205200195</v>
      </c>
      <c r="C36" s="15">
        <f t="shared" si="0"/>
        <v>3.3222590816497801</v>
      </c>
      <c r="D36" s="15">
        <f t="shared" si="1"/>
        <v>2100.1923956074638</v>
      </c>
      <c r="E36" s="15">
        <f t="shared" si="2"/>
        <v>21001.923956074639</v>
      </c>
      <c r="F36" s="15">
        <f t="shared" si="3"/>
        <v>84007.695824298557</v>
      </c>
      <c r="G36" s="15">
        <f t="shared" si="4"/>
        <v>4.9243190729777426</v>
      </c>
      <c r="H36" s="7" t="s">
        <v>32</v>
      </c>
      <c r="I36" s="7">
        <v>4209950.8525211597</v>
      </c>
      <c r="J36" s="1">
        <v>2189.1913761465494</v>
      </c>
    </row>
    <row r="37" spans="1:10" x14ac:dyDescent="0.2">
      <c r="A37" s="7" t="s">
        <v>30</v>
      </c>
      <c r="B37" s="15">
        <v>15.484441757202148</v>
      </c>
      <c r="C37" s="15">
        <f t="shared" si="0"/>
        <v>4.8236577106475824</v>
      </c>
      <c r="D37" s="15">
        <f t="shared" si="1"/>
        <v>66628.143226761735</v>
      </c>
      <c r="E37" s="15">
        <f t="shared" si="2"/>
        <v>666281.43226761732</v>
      </c>
      <c r="F37" s="15">
        <f t="shared" si="3"/>
        <v>2665125.7290704693</v>
      </c>
      <c r="G37" s="15">
        <f t="shared" si="4"/>
        <v>6.4257177019755449</v>
      </c>
      <c r="H37" s="7" t="s">
        <v>33</v>
      </c>
      <c r="I37" s="7">
        <v>6759246.0748356041</v>
      </c>
      <c r="J37" s="1">
        <v>16.505715698994514</v>
      </c>
    </row>
    <row r="38" spans="1:10" x14ac:dyDescent="0.2">
      <c r="B38" s="15">
        <v>16.795913696289062</v>
      </c>
      <c r="C38" s="15">
        <f t="shared" si="0"/>
        <v>4.4226095916748038</v>
      </c>
      <c r="D38" s="15">
        <f t="shared" si="1"/>
        <v>26461.203434885341</v>
      </c>
      <c r="E38" s="15">
        <f t="shared" si="2"/>
        <v>264612.0343488534</v>
      </c>
      <c r="F38" s="15">
        <f t="shared" si="3"/>
        <v>1058448.1373954136</v>
      </c>
      <c r="G38" s="15">
        <f t="shared" si="4"/>
        <v>6.0246695830027672</v>
      </c>
    </row>
    <row r="39" spans="1:10" x14ac:dyDescent="0.2">
      <c r="A39" s="7" t="s">
        <v>31</v>
      </c>
      <c r="B39" s="15">
        <v>15.428583145141602</v>
      </c>
      <c r="C39" s="15">
        <f t="shared" si="0"/>
        <v>4.8407392742156974</v>
      </c>
      <c r="D39" s="15">
        <f t="shared" si="1"/>
        <v>69300.963741142012</v>
      </c>
      <c r="E39" s="15">
        <f t="shared" si="2"/>
        <v>693009.63741142012</v>
      </c>
      <c r="F39" s="15">
        <f t="shared" si="3"/>
        <v>2772038.5496456805</v>
      </c>
      <c r="G39" s="15">
        <f t="shared" si="4"/>
        <v>6.4427992655436599</v>
      </c>
    </row>
    <row r="40" spans="1:10" x14ac:dyDescent="0.2">
      <c r="B40" s="15">
        <v>17.503095626831055</v>
      </c>
      <c r="C40" s="15">
        <f t="shared" si="0"/>
        <v>4.2063533573150629</v>
      </c>
      <c r="D40" s="15">
        <f t="shared" si="1"/>
        <v>16082.492491628764</v>
      </c>
      <c r="E40" s="15">
        <f t="shared" si="2"/>
        <v>160824.92491628765</v>
      </c>
      <c r="F40" s="15">
        <f t="shared" si="3"/>
        <v>643299.69966515061</v>
      </c>
      <c r="G40" s="15">
        <f t="shared" si="4"/>
        <v>5.8084133486430263</v>
      </c>
    </row>
    <row r="41" spans="1:10" x14ac:dyDescent="0.2">
      <c r="A41" s="7" t="s">
        <v>32</v>
      </c>
      <c r="B41" s="15">
        <v>14.83513069152832</v>
      </c>
      <c r="C41" s="15">
        <f t="shared" si="0"/>
        <v>5.0222170345306392</v>
      </c>
      <c r="D41" s="15">
        <f t="shared" si="1"/>
        <v>105248.77131302899</v>
      </c>
      <c r="E41" s="15">
        <f t="shared" si="2"/>
        <v>1052487.7131302899</v>
      </c>
      <c r="F41" s="15">
        <f t="shared" si="3"/>
        <v>4209950.8525211597</v>
      </c>
      <c r="G41" s="15">
        <f t="shared" si="4"/>
        <v>6.6242770258586026</v>
      </c>
    </row>
    <row r="42" spans="1:10" x14ac:dyDescent="0.2">
      <c r="B42" s="15">
        <v>25.574153900146484</v>
      </c>
      <c r="C42" s="15">
        <f t="shared" si="0"/>
        <v>1.7382237373352041</v>
      </c>
      <c r="D42" s="15">
        <f t="shared" si="1"/>
        <v>54.729784403663729</v>
      </c>
      <c r="E42" s="15">
        <f t="shared" si="2"/>
        <v>547.29784403663734</v>
      </c>
      <c r="F42" s="15">
        <f t="shared" si="3"/>
        <v>2189.1913761465494</v>
      </c>
      <c r="G42" s="15">
        <f t="shared" si="4"/>
        <v>3.3402837286631666</v>
      </c>
    </row>
    <row r="43" spans="1:10" x14ac:dyDescent="0.2">
      <c r="A43" s="7" t="s">
        <v>33</v>
      </c>
      <c r="B43" s="15">
        <v>14.162726402282715</v>
      </c>
      <c r="C43" s="15">
        <f t="shared" si="0"/>
        <v>5.2278382661819451</v>
      </c>
      <c r="D43" s="15">
        <f t="shared" si="1"/>
        <v>168981.15187089011</v>
      </c>
      <c r="E43" s="15">
        <f t="shared" si="2"/>
        <v>1689811.518708901</v>
      </c>
      <c r="F43" s="15">
        <f t="shared" si="3"/>
        <v>6759246.0748356041</v>
      </c>
      <c r="G43" s="15">
        <f t="shared" si="4"/>
        <v>6.8298982575099076</v>
      </c>
    </row>
    <row r="44" spans="1:10" x14ac:dyDescent="0.2">
      <c r="B44" s="15">
        <v>32.515453338623047</v>
      </c>
      <c r="C44" s="15">
        <f t="shared" si="0"/>
        <v>-0.38442563095092908</v>
      </c>
      <c r="D44" s="15">
        <f t="shared" si="1"/>
        <v>0.41264289247486285</v>
      </c>
      <c r="E44" s="15">
        <f t="shared" si="2"/>
        <v>4.1264289247486285</v>
      </c>
      <c r="F44" s="15">
        <f t="shared" si="3"/>
        <v>16.505715698994514</v>
      </c>
      <c r="G44" s="15">
        <f t="shared" si="4"/>
        <v>1.2176343603770332</v>
      </c>
    </row>
    <row r="45" spans="1:10" x14ac:dyDescent="0.2">
      <c r="A45" s="13" t="s">
        <v>11</v>
      </c>
      <c r="C45" s="15"/>
      <c r="D45" s="15"/>
      <c r="E45" s="15"/>
      <c r="F45" s="15"/>
      <c r="G45" s="15"/>
    </row>
    <row r="46" spans="1:10" x14ac:dyDescent="0.2">
      <c r="A46" s="8" t="s">
        <v>26</v>
      </c>
      <c r="B46" s="15">
        <v>20.215167999267578</v>
      </c>
      <c r="C46" s="15">
        <f>(-0.3058*B46)+9.5588</f>
        <v>3.3770016258239739</v>
      </c>
      <c r="D46" s="15">
        <f>10^C46</f>
        <v>2382.3283878218963</v>
      </c>
      <c r="E46" s="15">
        <f>D46*10</f>
        <v>23823.283878218965</v>
      </c>
      <c r="F46" s="15">
        <f>E46*4</f>
        <v>95293.135512875859</v>
      </c>
      <c r="G46" s="15">
        <f>LOG10(F46)</f>
        <v>4.9790616171519364</v>
      </c>
      <c r="H46" s="18" t="s">
        <v>36</v>
      </c>
      <c r="I46" s="19" t="s">
        <v>37</v>
      </c>
      <c r="J46" s="3" t="s">
        <v>38</v>
      </c>
    </row>
    <row r="47" spans="1:10" x14ac:dyDescent="0.2">
      <c r="B47" s="15">
        <v>22.015033721923828</v>
      </c>
      <c r="C47" s="15">
        <f t="shared" ref="C47:C59" si="5">(-0.3058*B47)+9.5588</f>
        <v>2.8266026878356927</v>
      </c>
      <c r="D47" s="15">
        <f t="shared" ref="D47:D59" si="6">10^C47</f>
        <v>670.81488043981858</v>
      </c>
      <c r="E47" s="15">
        <f t="shared" ref="E47:E59" si="7">D47*10</f>
        <v>6708.1488043981863</v>
      </c>
      <c r="F47" s="15">
        <f t="shared" ref="F47:F59" si="8">E47*4</f>
        <v>26832.595217592745</v>
      </c>
      <c r="G47" s="15">
        <f t="shared" ref="G47:G59" si="9">LOG10(F47)</f>
        <v>4.4286626791636552</v>
      </c>
      <c r="H47" s="7" t="s">
        <v>26</v>
      </c>
      <c r="I47" s="20">
        <v>95293.135512875859</v>
      </c>
      <c r="J47" s="4">
        <v>26832.595217592745</v>
      </c>
    </row>
    <row r="48" spans="1:10" x14ac:dyDescent="0.2">
      <c r="A48" s="7" t="s">
        <v>28</v>
      </c>
      <c r="B48" s="15">
        <v>19.187564849853516</v>
      </c>
      <c r="C48" s="15">
        <f t="shared" si="5"/>
        <v>3.6912426689147946</v>
      </c>
      <c r="D48" s="15">
        <f t="shared" si="6"/>
        <v>4911.8225534710327</v>
      </c>
      <c r="E48" s="15">
        <f t="shared" si="7"/>
        <v>49118.225534710327</v>
      </c>
      <c r="F48" s="15">
        <f t="shared" si="8"/>
        <v>196472.90213884131</v>
      </c>
      <c r="G48" s="15">
        <f t="shared" si="9"/>
        <v>5.2933026602427571</v>
      </c>
      <c r="H48" s="7" t="s">
        <v>28</v>
      </c>
      <c r="I48" s="20">
        <v>196472.90213884131</v>
      </c>
      <c r="J48" s="4">
        <v>434273.53195809084</v>
      </c>
    </row>
    <row r="49" spans="1:10" x14ac:dyDescent="0.2">
      <c r="B49" s="15">
        <v>18.061140060424805</v>
      </c>
      <c r="C49" s="15">
        <f t="shared" si="5"/>
        <v>4.0357033695220945</v>
      </c>
      <c r="D49" s="15">
        <f t="shared" si="6"/>
        <v>10856.838298952271</v>
      </c>
      <c r="E49" s="15">
        <f t="shared" si="7"/>
        <v>108568.38298952271</v>
      </c>
      <c r="F49" s="15">
        <f t="shared" si="8"/>
        <v>434273.53195809084</v>
      </c>
      <c r="G49" s="15">
        <f t="shared" si="9"/>
        <v>5.637763360850057</v>
      </c>
      <c r="H49" s="7" t="s">
        <v>29</v>
      </c>
      <c r="I49" s="20">
        <v>1350912.0365946144</v>
      </c>
      <c r="J49" s="4">
        <v>1707045.3207219718</v>
      </c>
    </row>
    <row r="50" spans="1:10" x14ac:dyDescent="0.2">
      <c r="A50" s="7" t="s">
        <v>29</v>
      </c>
      <c r="B50" s="15">
        <v>16.449420928955078</v>
      </c>
      <c r="C50" s="15">
        <f t="shared" si="5"/>
        <v>4.5285670799255362</v>
      </c>
      <c r="D50" s="15">
        <f t="shared" si="6"/>
        <v>33772.800914865358</v>
      </c>
      <c r="E50" s="15">
        <f t="shared" si="7"/>
        <v>337728.0091486536</v>
      </c>
      <c r="F50" s="15">
        <f t="shared" si="8"/>
        <v>1350912.0365946144</v>
      </c>
      <c r="G50" s="15">
        <f t="shared" si="9"/>
        <v>6.1306270712534987</v>
      </c>
      <c r="H50" s="7" t="s">
        <v>30</v>
      </c>
      <c r="I50" s="20">
        <v>1176215.7007576646</v>
      </c>
      <c r="J50" s="4">
        <v>1285466.5086779664</v>
      </c>
    </row>
    <row r="51" spans="1:10" x14ac:dyDescent="0.2">
      <c r="B51" s="15">
        <v>16.117118835449219</v>
      </c>
      <c r="C51" s="15">
        <f t="shared" si="5"/>
        <v>4.6301850601196284</v>
      </c>
      <c r="D51" s="15">
        <f t="shared" si="6"/>
        <v>42676.133018049295</v>
      </c>
      <c r="E51" s="15">
        <f t="shared" si="7"/>
        <v>426761.33018049295</v>
      </c>
      <c r="F51" s="15">
        <f t="shared" si="8"/>
        <v>1707045.3207219718</v>
      </c>
      <c r="G51" s="15">
        <f t="shared" si="9"/>
        <v>6.2322450514475909</v>
      </c>
      <c r="H51" s="7" t="s">
        <v>31</v>
      </c>
      <c r="I51" s="20">
        <v>2902171.6157097463</v>
      </c>
      <c r="J51" s="4">
        <v>239541.43786404585</v>
      </c>
    </row>
    <row r="52" spans="1:10" x14ac:dyDescent="0.2">
      <c r="A52" s="7" t="s">
        <v>30</v>
      </c>
      <c r="B52" s="15">
        <v>16.646085739135742</v>
      </c>
      <c r="C52" s="15">
        <f t="shared" si="5"/>
        <v>4.4684269809722892</v>
      </c>
      <c r="D52" s="15">
        <f t="shared" si="6"/>
        <v>29405.392518941615</v>
      </c>
      <c r="E52" s="15">
        <f t="shared" si="7"/>
        <v>294053.92518941616</v>
      </c>
      <c r="F52" s="15">
        <f t="shared" si="8"/>
        <v>1176215.7007576646</v>
      </c>
      <c r="G52" s="15">
        <f t="shared" si="9"/>
        <v>6.0704869723002517</v>
      </c>
      <c r="H52" s="7" t="s">
        <v>32</v>
      </c>
      <c r="I52" s="20">
        <v>1640876.8874148384</v>
      </c>
      <c r="J52" s="4">
        <v>26590.196246429037</v>
      </c>
    </row>
    <row r="53" spans="1:10" x14ac:dyDescent="0.2">
      <c r="B53" s="15">
        <v>16.51994514465332</v>
      </c>
      <c r="C53" s="15">
        <f t="shared" si="5"/>
        <v>4.5070007747650145</v>
      </c>
      <c r="D53" s="15">
        <f t="shared" si="6"/>
        <v>32136.662716949162</v>
      </c>
      <c r="E53" s="15">
        <f t="shared" si="7"/>
        <v>321366.62716949161</v>
      </c>
      <c r="F53" s="15">
        <f t="shared" si="8"/>
        <v>1285466.5086779664</v>
      </c>
      <c r="G53" s="15">
        <f t="shared" si="9"/>
        <v>6.1090607660929779</v>
      </c>
      <c r="H53" s="7" t="s">
        <v>33</v>
      </c>
      <c r="I53" s="20">
        <v>2384097.5498118368</v>
      </c>
      <c r="J53" s="4">
        <v>9617.2693323549283</v>
      </c>
    </row>
    <row r="54" spans="1:10" x14ac:dyDescent="0.2">
      <c r="A54" s="7" t="s">
        <v>31</v>
      </c>
      <c r="B54" s="15">
        <v>15.363430023193359</v>
      </c>
      <c r="C54" s="15">
        <f t="shared" si="5"/>
        <v>4.8606630989074704</v>
      </c>
      <c r="D54" s="15">
        <f t="shared" si="6"/>
        <v>72554.290392743656</v>
      </c>
      <c r="E54" s="15">
        <f t="shared" si="7"/>
        <v>725542.90392743656</v>
      </c>
      <c r="F54" s="15">
        <f t="shared" si="8"/>
        <v>2902171.6157097463</v>
      </c>
      <c r="G54" s="15">
        <f t="shared" si="9"/>
        <v>6.4627230902354329</v>
      </c>
    </row>
    <row r="55" spans="1:10" x14ac:dyDescent="0.2">
      <c r="B55" s="15">
        <v>18.90608024597168</v>
      </c>
      <c r="C55" s="15">
        <f t="shared" si="5"/>
        <v>3.7773206607818599</v>
      </c>
      <c r="D55" s="15">
        <f t="shared" si="6"/>
        <v>5988.535946601146</v>
      </c>
      <c r="E55" s="15">
        <f t="shared" si="7"/>
        <v>59885.359466011461</v>
      </c>
      <c r="F55" s="15">
        <f t="shared" si="8"/>
        <v>239541.43786404585</v>
      </c>
      <c r="G55" s="15">
        <f t="shared" si="9"/>
        <v>5.3793806521098224</v>
      </c>
    </row>
    <row r="56" spans="1:10" x14ac:dyDescent="0.2">
      <c r="A56" s="7" t="s">
        <v>32</v>
      </c>
      <c r="B56" s="15">
        <v>16.173263549804688</v>
      </c>
      <c r="C56" s="15">
        <f t="shared" si="5"/>
        <v>4.6130160064697261</v>
      </c>
      <c r="D56" s="15">
        <f t="shared" si="6"/>
        <v>41021.922185370961</v>
      </c>
      <c r="E56" s="15">
        <f t="shared" si="7"/>
        <v>410219.22185370961</v>
      </c>
      <c r="F56" s="15">
        <f t="shared" si="8"/>
        <v>1640876.8874148384</v>
      </c>
      <c r="G56" s="15">
        <f t="shared" si="9"/>
        <v>6.2150759977976895</v>
      </c>
    </row>
    <row r="57" spans="1:10" x14ac:dyDescent="0.2">
      <c r="B57" s="15">
        <v>22.027921676635742</v>
      </c>
      <c r="C57" s="15">
        <f t="shared" si="5"/>
        <v>2.8226615512847895</v>
      </c>
      <c r="D57" s="15">
        <f t="shared" si="6"/>
        <v>664.75490616072591</v>
      </c>
      <c r="E57" s="15">
        <f t="shared" si="7"/>
        <v>6647.5490616072593</v>
      </c>
      <c r="F57" s="15">
        <f t="shared" si="8"/>
        <v>26590.196246429037</v>
      </c>
      <c r="G57" s="15">
        <f t="shared" si="9"/>
        <v>4.424721542612752</v>
      </c>
    </row>
    <row r="58" spans="1:10" x14ac:dyDescent="0.2">
      <c r="A58" s="7" t="s">
        <v>33</v>
      </c>
      <c r="B58" s="15">
        <v>15.642694473266602</v>
      </c>
      <c r="C58" s="15">
        <f t="shared" si="5"/>
        <v>4.7752640300750731</v>
      </c>
      <c r="D58" s="15">
        <f t="shared" si="6"/>
        <v>59602.43874529592</v>
      </c>
      <c r="E58" s="15">
        <f t="shared" si="7"/>
        <v>596024.3874529592</v>
      </c>
      <c r="F58" s="15">
        <f t="shared" si="8"/>
        <v>2384097.5498118368</v>
      </c>
      <c r="G58" s="15">
        <f t="shared" si="9"/>
        <v>6.3773240214030356</v>
      </c>
    </row>
    <row r="59" spans="1:10" x14ac:dyDescent="0.2">
      <c r="B59" s="15">
        <v>23.472230911254883</v>
      </c>
      <c r="C59" s="15">
        <f t="shared" si="5"/>
        <v>2.3809917873382558</v>
      </c>
      <c r="D59" s="15">
        <f t="shared" si="6"/>
        <v>240.43173330887322</v>
      </c>
      <c r="E59" s="15">
        <f t="shared" si="7"/>
        <v>2404.3173330887321</v>
      </c>
      <c r="F59" s="15">
        <f t="shared" si="8"/>
        <v>9617.2693323549283</v>
      </c>
      <c r="G59" s="15">
        <f t="shared" si="9"/>
        <v>3.9830517786662183</v>
      </c>
    </row>
    <row r="60" spans="1:10" x14ac:dyDescent="0.2">
      <c r="A60" s="17" t="s">
        <v>15</v>
      </c>
      <c r="C60" s="15"/>
      <c r="D60" s="15"/>
      <c r="E60" s="15"/>
      <c r="F60" s="15"/>
      <c r="G60" s="15"/>
    </row>
    <row r="61" spans="1:10" x14ac:dyDescent="0.2">
      <c r="A61" s="8" t="s">
        <v>26</v>
      </c>
      <c r="B61" s="15">
        <v>26.260993957519531</v>
      </c>
      <c r="C61" s="15">
        <f>(-0.3058*B61)+9.5588</f>
        <v>1.5281880477905272</v>
      </c>
      <c r="D61" s="15">
        <f>10^C61</f>
        <v>33.743338435041927</v>
      </c>
      <c r="E61" s="15">
        <f>D61*10</f>
        <v>337.43338435041926</v>
      </c>
      <c r="F61" s="15">
        <f>E61*4</f>
        <v>1349.733537401677</v>
      </c>
      <c r="G61" s="15">
        <f>LOG10(F61)</f>
        <v>3.1302480391184897</v>
      </c>
      <c r="H61" s="18" t="s">
        <v>36</v>
      </c>
      <c r="I61" s="19" t="s">
        <v>37</v>
      </c>
      <c r="J61" s="3" t="s">
        <v>38</v>
      </c>
    </row>
    <row r="62" spans="1:10" x14ac:dyDescent="0.2">
      <c r="B62" s="15">
        <v>19.363729476928711</v>
      </c>
      <c r="C62" s="15">
        <f t="shared" ref="C62:C74" si="10">(-0.3058*B62)+9.5588</f>
        <v>3.6373715259551993</v>
      </c>
      <c r="D62" s="15">
        <f t="shared" ref="D62:D74" si="11">10^C62</f>
        <v>4338.8189266651971</v>
      </c>
      <c r="E62" s="15">
        <f t="shared" ref="E62:E74" si="12">D62*10</f>
        <v>43388.189266651971</v>
      </c>
      <c r="F62" s="15">
        <f t="shared" ref="F62:F74" si="13">E62*4</f>
        <v>173552.75706660788</v>
      </c>
      <c r="G62" s="15">
        <f t="shared" ref="G62:G74" si="14">LOG10(F62)</f>
        <v>5.2394315172831618</v>
      </c>
      <c r="H62" s="7" t="s">
        <v>26</v>
      </c>
      <c r="I62" s="20">
        <v>1349.733537401677</v>
      </c>
      <c r="J62" s="4">
        <v>173552.75706660788</v>
      </c>
    </row>
    <row r="63" spans="1:10" x14ac:dyDescent="0.2">
      <c r="A63" s="7" t="s">
        <v>28</v>
      </c>
      <c r="B63" s="15">
        <v>23.451017379760742</v>
      </c>
      <c r="C63" s="15">
        <f t="shared" si="10"/>
        <v>2.3874788852691644</v>
      </c>
      <c r="D63" s="15">
        <f t="shared" si="11"/>
        <v>244.0500411775017</v>
      </c>
      <c r="E63" s="15">
        <f t="shared" si="12"/>
        <v>2440.5004117750168</v>
      </c>
      <c r="F63" s="15">
        <f t="shared" si="13"/>
        <v>9762.0016471000672</v>
      </c>
      <c r="G63" s="15">
        <f t="shared" si="14"/>
        <v>3.9895388765971269</v>
      </c>
      <c r="H63" s="7" t="s">
        <v>28</v>
      </c>
      <c r="I63" s="20">
        <v>9762.0016471000672</v>
      </c>
      <c r="J63" s="4">
        <v>270600.7938534331</v>
      </c>
    </row>
    <row r="64" spans="1:10" x14ac:dyDescent="0.2">
      <c r="B64" s="15">
        <v>18.732933044433594</v>
      </c>
      <c r="C64" s="15">
        <f t="shared" si="10"/>
        <v>3.8302690750122066</v>
      </c>
      <c r="D64" s="15">
        <f t="shared" si="11"/>
        <v>6765.0198463358274</v>
      </c>
      <c r="E64" s="15">
        <f t="shared" si="12"/>
        <v>67650.198463358276</v>
      </c>
      <c r="F64" s="15">
        <f t="shared" si="13"/>
        <v>270600.7938534331</v>
      </c>
      <c r="G64" s="15">
        <f t="shared" si="14"/>
        <v>5.4323290663401691</v>
      </c>
      <c r="H64" s="7" t="s">
        <v>29</v>
      </c>
      <c r="I64" s="20">
        <v>70616.868541160351</v>
      </c>
      <c r="J64" s="4">
        <v>1024944.4621915678</v>
      </c>
    </row>
    <row r="65" spans="1:10" x14ac:dyDescent="0.2">
      <c r="A65" s="7" t="s">
        <v>29</v>
      </c>
      <c r="B65" s="15">
        <v>20.640783309936523</v>
      </c>
      <c r="C65" s="15">
        <f t="shared" si="10"/>
        <v>3.2468484638214106</v>
      </c>
      <c r="D65" s="15">
        <f t="shared" si="11"/>
        <v>1765.4217135290089</v>
      </c>
      <c r="E65" s="15">
        <f t="shared" si="12"/>
        <v>17654.217135290088</v>
      </c>
      <c r="F65" s="15">
        <f t="shared" si="13"/>
        <v>70616.868541160351</v>
      </c>
      <c r="G65" s="15">
        <f t="shared" si="14"/>
        <v>4.8489084551493731</v>
      </c>
      <c r="H65" s="7" t="s">
        <v>30</v>
      </c>
      <c r="I65" s="20">
        <v>101977.50042297818</v>
      </c>
      <c r="J65" s="4">
        <v>676472.72346201073</v>
      </c>
    </row>
    <row r="66" spans="1:10" x14ac:dyDescent="0.2">
      <c r="B66" s="15">
        <v>16.841594696044922</v>
      </c>
      <c r="C66" s="15">
        <f t="shared" si="10"/>
        <v>4.4086403419494626</v>
      </c>
      <c r="D66" s="15">
        <f t="shared" si="11"/>
        <v>25623.611554789193</v>
      </c>
      <c r="E66" s="15">
        <f t="shared" si="12"/>
        <v>256236.11554789194</v>
      </c>
      <c r="F66" s="15">
        <f t="shared" si="13"/>
        <v>1024944.4621915678</v>
      </c>
      <c r="G66" s="15">
        <f t="shared" si="14"/>
        <v>6.010700333277426</v>
      </c>
      <c r="H66" s="7" t="s">
        <v>31</v>
      </c>
      <c r="I66" s="20">
        <v>242415.97244549781</v>
      </c>
      <c r="J66" s="4">
        <v>835779.17364142265</v>
      </c>
    </row>
    <row r="67" spans="1:10" x14ac:dyDescent="0.2">
      <c r="A67" s="7" t="s">
        <v>30</v>
      </c>
      <c r="B67" s="15">
        <v>20.118886947631836</v>
      </c>
      <c r="C67" s="15">
        <f t="shared" si="10"/>
        <v>3.4064443714141843</v>
      </c>
      <c r="D67" s="15">
        <f t="shared" si="11"/>
        <v>2549.4375105744543</v>
      </c>
      <c r="E67" s="15">
        <f t="shared" si="12"/>
        <v>25494.375105744544</v>
      </c>
      <c r="F67" s="15">
        <f t="shared" si="13"/>
        <v>101977.50042297818</v>
      </c>
      <c r="G67" s="15">
        <f t="shared" si="14"/>
        <v>5.0085043627421468</v>
      </c>
      <c r="H67" s="7" t="s">
        <v>32</v>
      </c>
      <c r="I67" s="20">
        <v>236086.34433039423</v>
      </c>
      <c r="J67" s="4">
        <v>893318.71747028339</v>
      </c>
    </row>
    <row r="68" spans="1:10" x14ac:dyDescent="0.2">
      <c r="B68" s="15">
        <v>17.431686401367188</v>
      </c>
      <c r="C68" s="15">
        <f t="shared" si="10"/>
        <v>4.2281902984619135</v>
      </c>
      <c r="D68" s="15">
        <f t="shared" si="11"/>
        <v>16911.818086550269</v>
      </c>
      <c r="E68" s="15">
        <f t="shared" si="12"/>
        <v>169118.18086550268</v>
      </c>
      <c r="F68" s="15">
        <f t="shared" si="13"/>
        <v>676472.72346201073</v>
      </c>
      <c r="G68" s="15">
        <f t="shared" si="14"/>
        <v>5.830250289789876</v>
      </c>
      <c r="H68" s="7" t="s">
        <v>33</v>
      </c>
      <c r="I68" s="20">
        <v>4043768.64388126</v>
      </c>
      <c r="J68" s="4">
        <v>547302.76030475483</v>
      </c>
    </row>
    <row r="69" spans="1:10" x14ac:dyDescent="0.2">
      <c r="A69" s="7" t="s">
        <v>31</v>
      </c>
      <c r="B69" s="15">
        <v>18.889139175415039</v>
      </c>
      <c r="C69" s="15">
        <f t="shared" si="10"/>
        <v>3.7825012401580809</v>
      </c>
      <c r="D69" s="15">
        <f t="shared" si="11"/>
        <v>6060.3993111374457</v>
      </c>
      <c r="E69" s="15">
        <f t="shared" si="12"/>
        <v>60603.993111374453</v>
      </c>
      <c r="F69" s="15">
        <f t="shared" si="13"/>
        <v>242415.97244549781</v>
      </c>
      <c r="G69" s="15">
        <f t="shared" si="14"/>
        <v>5.3845612314860434</v>
      </c>
    </row>
    <row r="70" spans="1:10" x14ac:dyDescent="0.2">
      <c r="B70" s="15">
        <v>17.131355285644531</v>
      </c>
      <c r="C70" s="15">
        <f t="shared" si="10"/>
        <v>4.3200315536499021</v>
      </c>
      <c r="D70" s="15">
        <f t="shared" si="11"/>
        <v>20894.479341035567</v>
      </c>
      <c r="E70" s="15">
        <f t="shared" si="12"/>
        <v>208944.79341035566</v>
      </c>
      <c r="F70" s="15">
        <f t="shared" si="13"/>
        <v>835779.17364142265</v>
      </c>
      <c r="G70" s="15">
        <f t="shared" si="14"/>
        <v>5.9220915449778655</v>
      </c>
    </row>
    <row r="71" spans="1:10" x14ac:dyDescent="0.2">
      <c r="A71" s="7" t="s">
        <v>32</v>
      </c>
      <c r="B71" s="15">
        <v>18.926713943481445</v>
      </c>
      <c r="C71" s="15">
        <f t="shared" si="10"/>
        <v>3.7710108760833734</v>
      </c>
      <c r="D71" s="15">
        <f t="shared" si="11"/>
        <v>5902.158608259856</v>
      </c>
      <c r="E71" s="15">
        <f t="shared" si="12"/>
        <v>59021.586082598558</v>
      </c>
      <c r="F71" s="15">
        <f t="shared" si="13"/>
        <v>236086.34433039423</v>
      </c>
      <c r="G71" s="15">
        <f t="shared" si="14"/>
        <v>5.3730708674113359</v>
      </c>
    </row>
    <row r="72" spans="1:10" x14ac:dyDescent="0.2">
      <c r="B72" s="15">
        <v>17.036800384521484</v>
      </c>
      <c r="C72" s="15">
        <f t="shared" si="10"/>
        <v>4.3489464424133297</v>
      </c>
      <c r="D72" s="15">
        <f t="shared" si="11"/>
        <v>22332.967936757086</v>
      </c>
      <c r="E72" s="15">
        <f t="shared" si="12"/>
        <v>223329.67936757085</v>
      </c>
      <c r="F72" s="15">
        <f t="shared" si="13"/>
        <v>893318.71747028339</v>
      </c>
      <c r="G72" s="15">
        <f t="shared" si="14"/>
        <v>5.9510064337412931</v>
      </c>
    </row>
    <row r="73" spans="1:10" x14ac:dyDescent="0.2">
      <c r="A73" s="7" t="s">
        <v>33</v>
      </c>
      <c r="B73" s="15">
        <v>14.892327308654785</v>
      </c>
      <c r="C73" s="15">
        <f t="shared" si="10"/>
        <v>5.0047263090133658</v>
      </c>
      <c r="D73" s="15">
        <f t="shared" si="11"/>
        <v>101094.2160970315</v>
      </c>
      <c r="E73" s="15">
        <f t="shared" si="12"/>
        <v>1010942.160970315</v>
      </c>
      <c r="F73" s="15">
        <f t="shared" si="13"/>
        <v>4043768.64388126</v>
      </c>
      <c r="G73" s="15">
        <f t="shared" si="14"/>
        <v>6.6067863003413292</v>
      </c>
    </row>
    <row r="74" spans="1:10" x14ac:dyDescent="0.2">
      <c r="A74" s="7"/>
      <c r="B74" s="15">
        <v>17.732610702514648</v>
      </c>
      <c r="C74" s="15">
        <f t="shared" si="10"/>
        <v>4.1361676471710203</v>
      </c>
      <c r="D74" s="15">
        <f t="shared" si="11"/>
        <v>13682.569007618869</v>
      </c>
      <c r="E74" s="15">
        <f t="shared" si="12"/>
        <v>136825.69007618871</v>
      </c>
      <c r="F74" s="15">
        <f t="shared" si="13"/>
        <v>547302.76030475483</v>
      </c>
      <c r="G74" s="15">
        <f t="shared" si="14"/>
        <v>5.7382276384989828</v>
      </c>
    </row>
    <row r="75" spans="1:10" x14ac:dyDescent="0.2">
      <c r="A75" s="13" t="s">
        <v>17</v>
      </c>
      <c r="C75" s="15"/>
      <c r="D75" s="15"/>
      <c r="E75" s="15"/>
      <c r="F75" s="15"/>
      <c r="G75" s="15"/>
    </row>
    <row r="76" spans="1:10" x14ac:dyDescent="0.2">
      <c r="A76" s="8" t="s">
        <v>26</v>
      </c>
      <c r="B76" s="15">
        <v>25.707860946655273</v>
      </c>
      <c r="C76" s="15">
        <f>(-0.3058*B76)+9.5588</f>
        <v>1.6973361225128167</v>
      </c>
      <c r="D76" s="15">
        <f>10^C76</f>
        <v>49.812245804865533</v>
      </c>
      <c r="E76" s="15">
        <f>D76*10</f>
        <v>498.12245804865535</v>
      </c>
      <c r="F76" s="15">
        <f>E76*4</f>
        <v>1992.4898321946214</v>
      </c>
      <c r="G76" s="15">
        <f>LOG10(F76)</f>
        <v>3.2993961138407792</v>
      </c>
      <c r="H76" s="18" t="s">
        <v>36</v>
      </c>
      <c r="I76" s="19" t="s">
        <v>37</v>
      </c>
      <c r="J76" s="3" t="s">
        <v>38</v>
      </c>
    </row>
    <row r="77" spans="1:10" x14ac:dyDescent="0.2">
      <c r="B77" s="15">
        <v>19.076930999755859</v>
      </c>
      <c r="C77" s="15">
        <f t="shared" ref="C77:C89" si="15">(-0.3058*B77)+9.5588</f>
        <v>3.7250745002746575</v>
      </c>
      <c r="D77" s="15">
        <f t="shared" ref="D77:D89" si="16">10^C77</f>
        <v>5309.7552167061785</v>
      </c>
      <c r="E77" s="15">
        <f t="shared" ref="E77:E89" si="17">D77*10</f>
        <v>53097.552167061789</v>
      </c>
      <c r="F77" s="15">
        <f t="shared" ref="F77:F89" si="18">E77*4</f>
        <v>212390.20866824716</v>
      </c>
      <c r="G77" s="15">
        <f t="shared" ref="G77:G89" si="19">LOG10(F77)</f>
        <v>5.32713449160262</v>
      </c>
      <c r="H77" s="7" t="s">
        <v>26</v>
      </c>
      <c r="I77" s="20">
        <v>1992.4898321946214</v>
      </c>
      <c r="J77" s="4">
        <v>212390.20866824716</v>
      </c>
    </row>
    <row r="78" spans="1:10" x14ac:dyDescent="0.2">
      <c r="A78" s="7" t="s">
        <v>28</v>
      </c>
      <c r="B78" s="15">
        <v>24.786216735839844</v>
      </c>
      <c r="C78" s="15">
        <f t="shared" si="15"/>
        <v>1.9791749221801753</v>
      </c>
      <c r="D78" s="15">
        <f t="shared" si="16"/>
        <v>95.318000208253011</v>
      </c>
      <c r="E78" s="15">
        <f t="shared" si="17"/>
        <v>953.18000208253011</v>
      </c>
      <c r="F78" s="15">
        <f t="shared" si="18"/>
        <v>3812.7200083301204</v>
      </c>
      <c r="G78" s="15">
        <f t="shared" si="19"/>
        <v>3.5812349135081378</v>
      </c>
      <c r="H78" s="7" t="s">
        <v>28</v>
      </c>
      <c r="I78" s="20">
        <v>3812.7200083301204</v>
      </c>
      <c r="J78" s="4">
        <v>482446.89430178283</v>
      </c>
    </row>
    <row r="79" spans="1:10" x14ac:dyDescent="0.2">
      <c r="B79" s="15">
        <v>17.911741256713867</v>
      </c>
      <c r="C79" s="15">
        <f t="shared" si="15"/>
        <v>4.0813895236968989</v>
      </c>
      <c r="D79" s="15">
        <f t="shared" si="16"/>
        <v>12061.17235754457</v>
      </c>
      <c r="E79" s="15">
        <f t="shared" si="17"/>
        <v>120611.72357544571</v>
      </c>
      <c r="F79" s="15">
        <f t="shared" si="18"/>
        <v>482446.89430178283</v>
      </c>
      <c r="G79" s="15">
        <f t="shared" si="19"/>
        <v>5.6834495150248614</v>
      </c>
      <c r="H79" s="7" t="s">
        <v>29</v>
      </c>
      <c r="I79" s="20">
        <v>11739.969256794782</v>
      </c>
      <c r="J79" s="4">
        <v>545929.22715339274</v>
      </c>
    </row>
    <row r="80" spans="1:10" x14ac:dyDescent="0.2">
      <c r="A80" s="7" t="s">
        <v>29</v>
      </c>
      <c r="B80" s="15">
        <v>23.188989639282227</v>
      </c>
      <c r="C80" s="15">
        <f t="shared" si="15"/>
        <v>2.4676069683074946</v>
      </c>
      <c r="D80" s="15">
        <f t="shared" si="16"/>
        <v>293.49923141986955</v>
      </c>
      <c r="E80" s="15">
        <f t="shared" si="17"/>
        <v>2934.9923141986956</v>
      </c>
      <c r="F80" s="15">
        <f t="shared" si="18"/>
        <v>11739.969256794782</v>
      </c>
      <c r="G80" s="15">
        <f t="shared" si="19"/>
        <v>4.0696669596354571</v>
      </c>
      <c r="H80" s="7" t="s">
        <v>30</v>
      </c>
      <c r="I80" s="20">
        <v>14163.094019208955</v>
      </c>
      <c r="J80" s="4">
        <v>558378.66849938419</v>
      </c>
    </row>
    <row r="81" spans="1:10" x14ac:dyDescent="0.2">
      <c r="B81" s="15">
        <v>17.736179351806641</v>
      </c>
      <c r="C81" s="15">
        <f t="shared" si="15"/>
        <v>4.1350763542175288</v>
      </c>
      <c r="D81" s="15">
        <f t="shared" si="16"/>
        <v>13648.230678834818</v>
      </c>
      <c r="E81" s="15">
        <f t="shared" si="17"/>
        <v>136482.30678834819</v>
      </c>
      <c r="F81" s="15">
        <f t="shared" si="18"/>
        <v>545929.22715339274</v>
      </c>
      <c r="G81" s="15">
        <f t="shared" si="19"/>
        <v>5.7371363455454913</v>
      </c>
      <c r="H81" s="7" t="s">
        <v>31</v>
      </c>
      <c r="I81" s="20">
        <v>16385.472223911107</v>
      </c>
      <c r="J81" s="4">
        <v>617634.57987743244</v>
      </c>
    </row>
    <row r="82" spans="1:10" x14ac:dyDescent="0.2">
      <c r="A82" s="7" t="s">
        <v>30</v>
      </c>
      <c r="B82" s="15">
        <v>22.922504425048828</v>
      </c>
      <c r="C82" s="15">
        <f t="shared" si="15"/>
        <v>2.549098146820068</v>
      </c>
      <c r="D82" s="15">
        <f t="shared" si="16"/>
        <v>354.07735048022386</v>
      </c>
      <c r="E82" s="15">
        <f t="shared" si="17"/>
        <v>3540.7735048022387</v>
      </c>
      <c r="F82" s="15">
        <f t="shared" si="18"/>
        <v>14163.094019208955</v>
      </c>
      <c r="G82" s="15">
        <f t="shared" si="19"/>
        <v>4.1511581381480305</v>
      </c>
      <c r="H82" s="7" t="s">
        <v>32</v>
      </c>
      <c r="I82" s="20">
        <v>608118.82945777557</v>
      </c>
      <c r="J82" s="4">
        <v>46589.505151938225</v>
      </c>
    </row>
    <row r="83" spans="1:10" x14ac:dyDescent="0.2">
      <c r="B83" s="15">
        <v>17.704156875610352</v>
      </c>
      <c r="C83" s="15">
        <f t="shared" si="15"/>
        <v>4.1448688274383541</v>
      </c>
      <c r="D83" s="15">
        <f t="shared" si="16"/>
        <v>13959.466712484604</v>
      </c>
      <c r="E83" s="15">
        <f t="shared" si="17"/>
        <v>139594.66712484605</v>
      </c>
      <c r="F83" s="15">
        <f t="shared" si="18"/>
        <v>558378.66849938419</v>
      </c>
      <c r="G83" s="15">
        <f t="shared" si="19"/>
        <v>5.7469288187663166</v>
      </c>
      <c r="H83" s="7" t="s">
        <v>33</v>
      </c>
      <c r="I83" s="20">
        <v>85248.013591800642</v>
      </c>
      <c r="J83" s="4">
        <v>237310.54102699959</v>
      </c>
    </row>
    <row r="84" spans="1:10" x14ac:dyDescent="0.2">
      <c r="A84" s="7" t="s">
        <v>31</v>
      </c>
      <c r="B84" s="15">
        <v>22.715503692626953</v>
      </c>
      <c r="C84" s="15">
        <f t="shared" si="15"/>
        <v>2.6123989707946773</v>
      </c>
      <c r="D84" s="15">
        <f t="shared" si="16"/>
        <v>409.63680559777771</v>
      </c>
      <c r="E84" s="15">
        <f t="shared" si="17"/>
        <v>4096.3680559777767</v>
      </c>
      <c r="F84" s="15">
        <f t="shared" si="18"/>
        <v>16385.472223911107</v>
      </c>
      <c r="G84" s="15">
        <f t="shared" si="19"/>
        <v>4.2144589621226398</v>
      </c>
    </row>
    <row r="85" spans="1:10" x14ac:dyDescent="0.2">
      <c r="B85" s="15">
        <v>17.560916900634766</v>
      </c>
      <c r="C85" s="15">
        <f t="shared" si="15"/>
        <v>4.188671611785888</v>
      </c>
      <c r="D85" s="15">
        <f t="shared" si="16"/>
        <v>15440.864496935812</v>
      </c>
      <c r="E85" s="15">
        <f t="shared" si="17"/>
        <v>154408.64496935811</v>
      </c>
      <c r="F85" s="15">
        <f t="shared" si="18"/>
        <v>617634.57987743244</v>
      </c>
      <c r="G85" s="15">
        <f t="shared" si="19"/>
        <v>5.7907316031138505</v>
      </c>
    </row>
    <row r="86" spans="1:10" x14ac:dyDescent="0.2">
      <c r="A86" s="7" t="s">
        <v>32</v>
      </c>
      <c r="B86" s="15">
        <v>17.582967758178711</v>
      </c>
      <c r="C86" s="15">
        <f t="shared" si="15"/>
        <v>4.1819284595489501</v>
      </c>
      <c r="D86" s="15">
        <f t="shared" si="16"/>
        <v>15202.970736444389</v>
      </c>
      <c r="E86" s="15">
        <f t="shared" si="17"/>
        <v>152029.70736444389</v>
      </c>
      <c r="F86" s="15">
        <f t="shared" si="18"/>
        <v>608118.82945777557</v>
      </c>
      <c r="G86" s="15">
        <f t="shared" si="19"/>
        <v>5.7839884508769135</v>
      </c>
    </row>
    <row r="87" spans="1:10" x14ac:dyDescent="0.2">
      <c r="B87" s="15">
        <v>21.23143196105957</v>
      </c>
      <c r="C87" s="15">
        <f t="shared" si="15"/>
        <v>3.0662281063079826</v>
      </c>
      <c r="D87" s="15">
        <f t="shared" si="16"/>
        <v>1164.7376287984557</v>
      </c>
      <c r="E87" s="15">
        <f t="shared" si="17"/>
        <v>11647.376287984556</v>
      </c>
      <c r="F87" s="15">
        <f t="shared" si="18"/>
        <v>46589.505151938225</v>
      </c>
      <c r="G87" s="15">
        <f t="shared" si="19"/>
        <v>4.6682880976359451</v>
      </c>
    </row>
    <row r="88" spans="1:10" x14ac:dyDescent="0.2">
      <c r="A88" s="7" t="s">
        <v>33</v>
      </c>
      <c r="B88" s="15">
        <v>20.373367309570312</v>
      </c>
      <c r="C88" s="15">
        <f t="shared" si="15"/>
        <v>3.3286242767333976</v>
      </c>
      <c r="D88" s="15">
        <f t="shared" si="16"/>
        <v>2131.2003397950161</v>
      </c>
      <c r="E88" s="15">
        <f t="shared" si="17"/>
        <v>21312.00339795016</v>
      </c>
      <c r="F88" s="15">
        <f t="shared" si="18"/>
        <v>85248.013591800642</v>
      </c>
      <c r="G88" s="15">
        <f t="shared" si="19"/>
        <v>4.9306842680613601</v>
      </c>
    </row>
    <row r="89" spans="1:10" x14ac:dyDescent="0.2">
      <c r="B89" s="15">
        <v>18.919368743896484</v>
      </c>
      <c r="C89" s="15">
        <f t="shared" si="15"/>
        <v>3.7732570381164541</v>
      </c>
      <c r="D89" s="15">
        <f t="shared" si="16"/>
        <v>5932.76352567499</v>
      </c>
      <c r="E89" s="15">
        <f t="shared" si="17"/>
        <v>59327.635256749898</v>
      </c>
      <c r="F89" s="15">
        <f t="shared" si="18"/>
        <v>237310.54102699959</v>
      </c>
      <c r="G89" s="15">
        <f t="shared" si="19"/>
        <v>5.3753170294444166</v>
      </c>
    </row>
    <row r="90" spans="1:10" x14ac:dyDescent="0.2">
      <c r="A90" s="17" t="s">
        <v>16</v>
      </c>
      <c r="C90" s="15"/>
      <c r="D90" s="15"/>
      <c r="E90" s="15"/>
      <c r="F90" s="15"/>
      <c r="G90" s="15"/>
    </row>
    <row r="91" spans="1:10" x14ac:dyDescent="0.2">
      <c r="A91" s="8" t="s">
        <v>26</v>
      </c>
      <c r="B91" s="15">
        <v>18.829545974731445</v>
      </c>
      <c r="C91" s="15">
        <f>(-0.3058*B91)+9.5588</f>
        <v>3.8007248409271233</v>
      </c>
      <c r="D91" s="15">
        <f>10^C91</f>
        <v>6320.1129656379426</v>
      </c>
      <c r="E91" s="15">
        <f>D91*10</f>
        <v>63201.129656379424</v>
      </c>
      <c r="F91" s="15">
        <f>E91*4</f>
        <v>252804.5186255177</v>
      </c>
      <c r="G91" s="15">
        <f>LOG10(F91)</f>
        <v>5.4027848322550858</v>
      </c>
      <c r="H91" s="18" t="s">
        <v>36</v>
      </c>
      <c r="I91" s="19" t="s">
        <v>37</v>
      </c>
      <c r="J91" s="3" t="s">
        <v>38</v>
      </c>
    </row>
    <row r="92" spans="1:10" x14ac:dyDescent="0.2">
      <c r="B92" s="15">
        <v>19.928695678710938</v>
      </c>
      <c r="C92" s="15">
        <f t="shared" ref="C92:C104" si="20">(-0.3058*B92)+9.5588</f>
        <v>3.4646048614501943</v>
      </c>
      <c r="D92" s="15">
        <f t="shared" ref="D92:D104" si="21">10^C92</f>
        <v>2914.7738289846352</v>
      </c>
      <c r="E92" s="15">
        <f t="shared" ref="E92:E104" si="22">D92*10</f>
        <v>29147.738289846351</v>
      </c>
      <c r="F92" s="15">
        <f t="shared" ref="F92:F104" si="23">E92*4</f>
        <v>116590.9531593854</v>
      </c>
      <c r="G92" s="15">
        <f t="shared" ref="G92:G104" si="24">LOG10(F92)</f>
        <v>5.0666648527781568</v>
      </c>
      <c r="H92" s="7" t="s">
        <v>26</v>
      </c>
      <c r="I92" s="20">
        <v>252804.5186255177</v>
      </c>
      <c r="J92" s="4">
        <v>116590.9531593854</v>
      </c>
    </row>
    <row r="93" spans="1:10" x14ac:dyDescent="0.2">
      <c r="A93" s="7" t="s">
        <v>28</v>
      </c>
      <c r="B93" s="15">
        <v>18.800668716430664</v>
      </c>
      <c r="C93" s="15">
        <f t="shared" si="20"/>
        <v>3.809555506515502</v>
      </c>
      <c r="D93" s="15">
        <f t="shared" si="21"/>
        <v>6449.9375026805119</v>
      </c>
      <c r="E93" s="15">
        <f t="shared" si="22"/>
        <v>64499.375026805123</v>
      </c>
      <c r="F93" s="15">
        <f t="shared" si="23"/>
        <v>257997.50010722049</v>
      </c>
      <c r="G93" s="15">
        <f t="shared" si="24"/>
        <v>5.4116154978434645</v>
      </c>
      <c r="H93" s="7" t="s">
        <v>28</v>
      </c>
      <c r="I93" s="20">
        <v>257997.50010722049</v>
      </c>
      <c r="J93" s="4">
        <v>2903292.415494265</v>
      </c>
    </row>
    <row r="94" spans="1:10" x14ac:dyDescent="0.2">
      <c r="B94" s="15">
        <v>15.362881660461426</v>
      </c>
      <c r="C94" s="15">
        <f t="shared" si="20"/>
        <v>4.8608307882308956</v>
      </c>
      <c r="D94" s="15">
        <f t="shared" si="21"/>
        <v>72582.310387356629</v>
      </c>
      <c r="E94" s="15">
        <f t="shared" si="22"/>
        <v>725823.10387356626</v>
      </c>
      <c r="F94" s="15">
        <f t="shared" si="23"/>
        <v>2903292.415494265</v>
      </c>
      <c r="G94" s="15">
        <f t="shared" si="24"/>
        <v>6.462890779558859</v>
      </c>
      <c r="H94" s="7" t="s">
        <v>29</v>
      </c>
      <c r="I94" s="20">
        <v>493985.10211516358</v>
      </c>
      <c r="J94" s="4">
        <v>5779165.0119353328</v>
      </c>
    </row>
    <row r="95" spans="1:10" x14ac:dyDescent="0.2">
      <c r="A95" s="7" t="s">
        <v>29</v>
      </c>
      <c r="B95" s="15">
        <v>17.878175735473633</v>
      </c>
      <c r="C95" s="15">
        <f t="shared" si="20"/>
        <v>4.0916538600921628</v>
      </c>
      <c r="D95" s="15">
        <f t="shared" si="21"/>
        <v>12349.62755287909</v>
      </c>
      <c r="E95" s="15">
        <f t="shared" si="22"/>
        <v>123496.27552879089</v>
      </c>
      <c r="F95" s="15">
        <f t="shared" si="23"/>
        <v>493985.10211516358</v>
      </c>
      <c r="G95" s="15">
        <f t="shared" si="24"/>
        <v>5.6937138514201253</v>
      </c>
      <c r="H95" s="7" t="s">
        <v>30</v>
      </c>
      <c r="I95" s="20">
        <v>314107.38178616069</v>
      </c>
      <c r="J95" s="4">
        <v>1341933.9783199562</v>
      </c>
    </row>
    <row r="96" spans="1:10" x14ac:dyDescent="0.2">
      <c r="B96" s="15">
        <v>14.385202407836914</v>
      </c>
      <c r="C96" s="15">
        <f t="shared" si="20"/>
        <v>5.1598051036834711</v>
      </c>
      <c r="D96" s="15">
        <f t="shared" si="21"/>
        <v>144479.12529838333</v>
      </c>
      <c r="E96" s="15">
        <f t="shared" si="22"/>
        <v>1444791.2529838332</v>
      </c>
      <c r="F96" s="15">
        <f t="shared" si="23"/>
        <v>5779165.0119353328</v>
      </c>
      <c r="G96" s="15">
        <f t="shared" si="24"/>
        <v>6.7618650950114336</v>
      </c>
      <c r="H96" s="7" t="s">
        <v>31</v>
      </c>
      <c r="I96" s="20">
        <v>397522.42300391488</v>
      </c>
      <c r="J96" s="4">
        <v>135779.4936919281</v>
      </c>
    </row>
    <row r="97" spans="1:10" x14ac:dyDescent="0.2">
      <c r="A97" s="7" t="s">
        <v>30</v>
      </c>
      <c r="B97" s="15">
        <v>18.521196365356445</v>
      </c>
      <c r="C97" s="15">
        <f t="shared" si="20"/>
        <v>3.8950181514739981</v>
      </c>
      <c r="D97" s="15">
        <f t="shared" si="21"/>
        <v>7852.6845446540174</v>
      </c>
      <c r="E97" s="15">
        <f t="shared" si="22"/>
        <v>78526.845446540174</v>
      </c>
      <c r="F97" s="15">
        <f t="shared" si="23"/>
        <v>314107.38178616069</v>
      </c>
      <c r="G97" s="15">
        <f t="shared" si="24"/>
        <v>5.4970781428019606</v>
      </c>
      <c r="H97" s="7" t="s">
        <v>32</v>
      </c>
      <c r="I97" s="20">
        <v>154723.72809283272</v>
      </c>
      <c r="J97" s="4">
        <v>368080.45127420942</v>
      </c>
    </row>
    <row r="98" spans="1:10" x14ac:dyDescent="0.2">
      <c r="B98" s="15">
        <v>16.458890914916992</v>
      </c>
      <c r="C98" s="15">
        <f t="shared" si="20"/>
        <v>4.5256711582183833</v>
      </c>
      <c r="D98" s="15">
        <f t="shared" si="21"/>
        <v>33548.349457998906</v>
      </c>
      <c r="E98" s="15">
        <f t="shared" si="22"/>
        <v>335483.49457998906</v>
      </c>
      <c r="F98" s="15">
        <f t="shared" si="23"/>
        <v>1341933.9783199562</v>
      </c>
      <c r="G98" s="15">
        <f t="shared" si="24"/>
        <v>6.1277311495463458</v>
      </c>
      <c r="H98" s="7" t="s">
        <v>33</v>
      </c>
      <c r="I98" s="20">
        <v>182625.43296899155</v>
      </c>
      <c r="J98" s="4">
        <v>286452.87154252897</v>
      </c>
    </row>
    <row r="99" spans="1:10" x14ac:dyDescent="0.2">
      <c r="A99" s="7" t="s">
        <v>31</v>
      </c>
      <c r="B99" s="15">
        <v>18.186717987060547</v>
      </c>
      <c r="C99" s="15">
        <f t="shared" si="20"/>
        <v>3.9973016395568841</v>
      </c>
      <c r="D99" s="15">
        <f t="shared" si="21"/>
        <v>9938.0605750978721</v>
      </c>
      <c r="E99" s="15">
        <f t="shared" si="22"/>
        <v>99380.605750978721</v>
      </c>
      <c r="F99" s="15">
        <f t="shared" si="23"/>
        <v>397522.42300391488</v>
      </c>
      <c r="G99" s="15">
        <f t="shared" si="24"/>
        <v>5.5993616308848475</v>
      </c>
    </row>
    <row r="100" spans="1:10" x14ac:dyDescent="0.2">
      <c r="B100" s="15">
        <v>19.712314605712891</v>
      </c>
      <c r="C100" s="15">
        <f t="shared" si="20"/>
        <v>3.5307741935729977</v>
      </c>
      <c r="D100" s="15">
        <f t="shared" si="21"/>
        <v>3394.4873422982027</v>
      </c>
      <c r="E100" s="15">
        <f t="shared" si="22"/>
        <v>33944.873422982026</v>
      </c>
      <c r="F100" s="15">
        <f t="shared" si="23"/>
        <v>135779.4936919281</v>
      </c>
      <c r="G100" s="15">
        <f t="shared" si="24"/>
        <v>5.1328341849009611</v>
      </c>
    </row>
    <row r="101" spans="1:10" x14ac:dyDescent="0.2">
      <c r="A101" s="7" t="s">
        <v>32</v>
      </c>
      <c r="B101" s="15">
        <v>19.526824951171875</v>
      </c>
      <c r="C101" s="15">
        <f t="shared" si="20"/>
        <v>3.5874969299316399</v>
      </c>
      <c r="D101" s="15">
        <f t="shared" si="21"/>
        <v>3868.0932023208184</v>
      </c>
      <c r="E101" s="15">
        <f t="shared" si="22"/>
        <v>38680.932023208181</v>
      </c>
      <c r="F101" s="15">
        <f t="shared" si="23"/>
        <v>154723.72809283272</v>
      </c>
      <c r="G101" s="15">
        <f t="shared" si="24"/>
        <v>5.1895569212596024</v>
      </c>
    </row>
    <row r="102" spans="1:10" x14ac:dyDescent="0.2">
      <c r="B102" s="15">
        <v>18.296001434326101</v>
      </c>
      <c r="C102" s="15">
        <f t="shared" si="20"/>
        <v>3.9638827613830774</v>
      </c>
      <c r="D102" s="15">
        <f t="shared" si="21"/>
        <v>9202.0112818552352</v>
      </c>
      <c r="E102" s="15">
        <f t="shared" si="22"/>
        <v>92020.112818552356</v>
      </c>
      <c r="F102" s="15">
        <f t="shared" si="23"/>
        <v>368080.45127420942</v>
      </c>
      <c r="G102" s="15">
        <f t="shared" si="24"/>
        <v>5.5659427527110399</v>
      </c>
    </row>
    <row r="103" spans="1:10" x14ac:dyDescent="0.2">
      <c r="A103" s="7" t="s">
        <v>33</v>
      </c>
      <c r="B103" s="15">
        <v>19.291362762451172</v>
      </c>
      <c r="C103" s="15">
        <f t="shared" si="20"/>
        <v>3.6595012672424314</v>
      </c>
      <c r="D103" s="15">
        <f t="shared" si="21"/>
        <v>4565.6358242247888</v>
      </c>
      <c r="E103" s="15">
        <f t="shared" si="22"/>
        <v>45656.358242247887</v>
      </c>
      <c r="F103" s="15">
        <f t="shared" si="23"/>
        <v>182625.43296899155</v>
      </c>
      <c r="G103" s="15">
        <f t="shared" si="24"/>
        <v>5.2615612585703939</v>
      </c>
    </row>
    <row r="104" spans="1:10" x14ac:dyDescent="0.2">
      <c r="B104" s="15">
        <v>18.652082443237305</v>
      </c>
      <c r="C104" s="15">
        <f t="shared" si="20"/>
        <v>3.8549931888580318</v>
      </c>
      <c r="D104" s="15">
        <f t="shared" si="21"/>
        <v>7161.3217885632239</v>
      </c>
      <c r="E104" s="15">
        <f t="shared" si="22"/>
        <v>71613.217885632243</v>
      </c>
      <c r="F104" s="15">
        <f t="shared" si="23"/>
        <v>286452.87154252897</v>
      </c>
      <c r="G104" s="15">
        <f t="shared" si="24"/>
        <v>5.4570531801859952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80"/>
  <sheetViews>
    <sheetView workbookViewId="0">
      <selection activeCell="A19" sqref="A19"/>
    </sheetView>
  </sheetViews>
  <sheetFormatPr baseColWidth="10" defaultColWidth="10.83203125" defaultRowHeight="16" x14ac:dyDescent="0.2"/>
  <cols>
    <col min="1" max="1" width="26.83203125" style="11" bestFit="1" customWidth="1"/>
    <col min="2" max="2" width="21" style="7" bestFit="1" customWidth="1"/>
    <col min="3" max="3" width="14.1640625" style="7" bestFit="1" customWidth="1"/>
    <col min="4" max="5" width="14.6640625" style="7" bestFit="1" customWidth="1"/>
    <col min="6" max="6" width="14.5" style="7" bestFit="1" customWidth="1"/>
    <col min="7" max="7" width="15" style="7" bestFit="1" customWidth="1"/>
    <col min="8" max="8" width="13" style="7" bestFit="1" customWidth="1"/>
    <col min="9" max="9" width="13.33203125" style="7" bestFit="1" customWidth="1"/>
    <col min="10" max="10" width="12.5" style="12" bestFit="1" customWidth="1"/>
    <col min="11" max="16384" width="10.83203125" style="12"/>
  </cols>
  <sheetData>
    <row r="1" spans="1:9" x14ac:dyDescent="0.2"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 spans="1:9" x14ac:dyDescent="0.2">
      <c r="A2" s="13" t="s">
        <v>21</v>
      </c>
      <c r="B2" s="9" t="s">
        <v>101</v>
      </c>
      <c r="C2" s="30">
        <v>18.20467567</v>
      </c>
      <c r="D2" s="31">
        <v>18.665245056152344</v>
      </c>
      <c r="E2" s="31">
        <v>15.764864921569824</v>
      </c>
      <c r="F2" s="31">
        <v>16.060529708862305</v>
      </c>
      <c r="G2" s="31">
        <v>15.452764511108398</v>
      </c>
      <c r="H2" s="31">
        <v>16.597759246826172</v>
      </c>
      <c r="I2" s="31">
        <v>16.186672210693359</v>
      </c>
    </row>
    <row r="3" spans="1:9" x14ac:dyDescent="0.2">
      <c r="A3" s="13"/>
      <c r="B3" s="9" t="s">
        <v>100</v>
      </c>
      <c r="C3" s="30">
        <v>22.012495040000001</v>
      </c>
      <c r="D3" s="31">
        <v>18.192901611328125</v>
      </c>
      <c r="E3" s="31">
        <v>18.069616317749023</v>
      </c>
      <c r="F3" s="31">
        <v>19.547697067260742</v>
      </c>
      <c r="G3" s="31">
        <v>22.023529052734375</v>
      </c>
      <c r="H3" s="31">
        <v>23.046310424804688</v>
      </c>
      <c r="I3" s="31">
        <v>24.28111457824707</v>
      </c>
    </row>
    <row r="4" spans="1:9" x14ac:dyDescent="0.2">
      <c r="A4" s="13"/>
      <c r="B4" s="9" t="s">
        <v>102</v>
      </c>
      <c r="C4" s="32" t="s">
        <v>0</v>
      </c>
      <c r="D4" s="33" t="s">
        <v>0</v>
      </c>
      <c r="E4" s="33" t="s">
        <v>0</v>
      </c>
      <c r="F4" s="33">
        <v>21.053869247436523</v>
      </c>
      <c r="G4" s="33" t="s">
        <v>0</v>
      </c>
      <c r="H4" s="33" t="s">
        <v>0</v>
      </c>
      <c r="I4" s="31">
        <v>19.012163162231445</v>
      </c>
    </row>
    <row r="5" spans="1:9" x14ac:dyDescent="0.2">
      <c r="A5" s="13" t="s">
        <v>18</v>
      </c>
      <c r="B5" s="9" t="s">
        <v>101</v>
      </c>
      <c r="C5" s="31">
        <v>18.413476943969727</v>
      </c>
      <c r="D5" s="31">
        <v>16.572305679321289</v>
      </c>
      <c r="E5" s="31">
        <v>15.132944107055664</v>
      </c>
      <c r="F5" s="31">
        <v>16.170957565307617</v>
      </c>
      <c r="G5" s="31">
        <v>15.798016548156738</v>
      </c>
      <c r="H5" s="31">
        <v>16.682895660400391</v>
      </c>
      <c r="I5" s="31">
        <v>16.543075561523438</v>
      </c>
    </row>
    <row r="6" spans="1:9" x14ac:dyDescent="0.2">
      <c r="A6" s="13"/>
      <c r="B6" s="9" t="s">
        <v>100</v>
      </c>
      <c r="C6" s="31">
        <v>18.291208267211914</v>
      </c>
      <c r="D6" s="31">
        <v>13.652913093566895</v>
      </c>
      <c r="E6" s="31">
        <v>15.979867935180664</v>
      </c>
      <c r="F6" s="31">
        <v>21.253686904907227</v>
      </c>
      <c r="G6" s="31">
        <v>23.983566284179688</v>
      </c>
      <c r="H6" s="31">
        <v>26.354082107543945</v>
      </c>
      <c r="I6" s="31">
        <v>30.049201965332031</v>
      </c>
    </row>
    <row r="7" spans="1:9" x14ac:dyDescent="0.2">
      <c r="A7" s="13"/>
      <c r="B7" s="9" t="s">
        <v>102</v>
      </c>
      <c r="C7" s="33" t="s">
        <v>0</v>
      </c>
      <c r="D7" s="33" t="s">
        <v>0</v>
      </c>
      <c r="E7" s="33" t="s">
        <v>0</v>
      </c>
      <c r="F7" s="33" t="s">
        <v>0</v>
      </c>
      <c r="G7" s="33" t="s">
        <v>0</v>
      </c>
      <c r="H7" s="33" t="s">
        <v>0</v>
      </c>
      <c r="I7" s="33" t="s">
        <v>0</v>
      </c>
    </row>
    <row r="8" spans="1:9" x14ac:dyDescent="0.2">
      <c r="A8" s="13" t="s">
        <v>19</v>
      </c>
      <c r="B8" s="9" t="s">
        <v>101</v>
      </c>
      <c r="C8" s="31">
        <v>18.009422302246094</v>
      </c>
      <c r="D8" s="31">
        <v>16.262405395507812</v>
      </c>
      <c r="E8" s="31">
        <v>15.831564903259277</v>
      </c>
      <c r="F8" s="31">
        <v>14.918307304382324</v>
      </c>
      <c r="G8" s="31">
        <v>14.756125450134277</v>
      </c>
      <c r="H8" s="31">
        <v>15.859759330749512</v>
      </c>
      <c r="I8" s="31">
        <v>15.403749465942383</v>
      </c>
    </row>
    <row r="9" spans="1:9" x14ac:dyDescent="0.2">
      <c r="A9" s="13"/>
      <c r="B9" s="9" t="s">
        <v>100</v>
      </c>
      <c r="C9" s="31">
        <v>18.946557998657227</v>
      </c>
      <c r="D9" s="31">
        <v>13.725289344787598</v>
      </c>
      <c r="E9" s="31">
        <v>15.442085266113281</v>
      </c>
      <c r="F9" s="31">
        <v>19.891338348388672</v>
      </c>
      <c r="G9" s="31">
        <v>21.938278198242188</v>
      </c>
      <c r="H9" s="31">
        <v>23.107683181762695</v>
      </c>
      <c r="I9" s="31">
        <v>27.089076995849609</v>
      </c>
    </row>
    <row r="10" spans="1:9" x14ac:dyDescent="0.2">
      <c r="A10" s="13"/>
      <c r="B10" s="9" t="s">
        <v>102</v>
      </c>
      <c r="C10" s="31">
        <v>27.625543594360352</v>
      </c>
      <c r="D10" s="31">
        <v>28.650423049926758</v>
      </c>
      <c r="E10" s="33" t="s">
        <v>0</v>
      </c>
      <c r="F10" s="31">
        <v>27.332326889038086</v>
      </c>
      <c r="G10" s="33" t="s">
        <v>0</v>
      </c>
      <c r="H10" s="33" t="s">
        <v>0</v>
      </c>
      <c r="I10" s="33" t="s">
        <v>0</v>
      </c>
    </row>
    <row r="11" spans="1:9" x14ac:dyDescent="0.2">
      <c r="A11" s="13" t="s">
        <v>20</v>
      </c>
      <c r="B11" s="9" t="s">
        <v>101</v>
      </c>
      <c r="C11" s="31">
        <v>18.413629531860352</v>
      </c>
      <c r="D11" s="31">
        <v>17.275287628173828</v>
      </c>
      <c r="E11" s="31">
        <v>17.983139038085938</v>
      </c>
      <c r="F11" s="31">
        <v>18.017370223999023</v>
      </c>
      <c r="G11" s="31">
        <v>16.830780029296875</v>
      </c>
      <c r="H11" s="31">
        <v>17.583225250244141</v>
      </c>
      <c r="I11" s="31">
        <v>17.863107681274414</v>
      </c>
    </row>
    <row r="12" spans="1:9" x14ac:dyDescent="0.2">
      <c r="A12" s="13"/>
      <c r="B12" s="9" t="s">
        <v>100</v>
      </c>
      <c r="C12" s="31">
        <v>18.481899261474609</v>
      </c>
      <c r="D12" s="31">
        <v>14.509870529174805</v>
      </c>
      <c r="E12" s="31">
        <v>14.920689582824707</v>
      </c>
      <c r="F12" s="31">
        <v>19.233608245849609</v>
      </c>
      <c r="G12" s="31">
        <v>23.026790618896484</v>
      </c>
      <c r="H12" s="31">
        <v>27.654323577880859</v>
      </c>
      <c r="I12" s="31">
        <v>29.317342758178711</v>
      </c>
    </row>
    <row r="13" spans="1:9" x14ac:dyDescent="0.2">
      <c r="A13" s="13"/>
      <c r="B13" s="9" t="s">
        <v>102</v>
      </c>
      <c r="C13" s="33" t="s">
        <v>0</v>
      </c>
      <c r="D13" s="33" t="s">
        <v>0</v>
      </c>
      <c r="E13" s="33" t="s">
        <v>0</v>
      </c>
      <c r="F13" s="33" t="s">
        <v>0</v>
      </c>
      <c r="G13" s="33" t="s">
        <v>0</v>
      </c>
      <c r="H13" s="33" t="s">
        <v>0</v>
      </c>
      <c r="I13" s="31">
        <v>35.021305084228516</v>
      </c>
    </row>
    <row r="15" spans="1:9" x14ac:dyDescent="0.2">
      <c r="A15" s="14" t="s">
        <v>12</v>
      </c>
      <c r="B15" s="8" t="s">
        <v>0</v>
      </c>
    </row>
    <row r="16" spans="1:9" x14ac:dyDescent="0.2">
      <c r="A16" s="13" t="s">
        <v>13</v>
      </c>
      <c r="B16" s="40">
        <v>36.806983950000003</v>
      </c>
    </row>
    <row r="17" spans="1:10" x14ac:dyDescent="0.2">
      <c r="A17" s="13" t="s">
        <v>14</v>
      </c>
      <c r="B17" s="8" t="s">
        <v>0</v>
      </c>
    </row>
    <row r="19" spans="1:10" x14ac:dyDescent="0.2">
      <c r="A19" s="17" t="s">
        <v>106</v>
      </c>
      <c r="B19" s="7" t="s">
        <v>24</v>
      </c>
      <c r="I19" s="18" t="s">
        <v>104</v>
      </c>
      <c r="J19" s="1"/>
    </row>
    <row r="20" spans="1:10" x14ac:dyDescent="0.2">
      <c r="H20" s="18" t="s">
        <v>36</v>
      </c>
      <c r="I20" s="19" t="s">
        <v>37</v>
      </c>
      <c r="J20" s="3" t="s">
        <v>38</v>
      </c>
    </row>
    <row r="21" spans="1:10" ht="18" x14ac:dyDescent="0.25">
      <c r="A21" s="13" t="s">
        <v>21</v>
      </c>
      <c r="B21" s="9" t="s">
        <v>27</v>
      </c>
      <c r="C21" s="18" t="s">
        <v>83</v>
      </c>
      <c r="D21" s="18" t="s">
        <v>84</v>
      </c>
      <c r="E21" s="18" t="s">
        <v>34</v>
      </c>
      <c r="F21" s="18" t="s">
        <v>35</v>
      </c>
      <c r="G21" s="18" t="s">
        <v>39</v>
      </c>
      <c r="H21" s="7" t="s">
        <v>26</v>
      </c>
      <c r="I21" s="20">
        <v>33468047.924714498</v>
      </c>
      <c r="J21" s="34">
        <v>2471419.4795991885</v>
      </c>
    </row>
    <row r="22" spans="1:10" x14ac:dyDescent="0.2">
      <c r="A22" s="8" t="s">
        <v>26</v>
      </c>
      <c r="B22" s="15">
        <v>18.20467567</v>
      </c>
      <c r="C22" s="15">
        <f>(-0.2972*B22)+11.333</f>
        <v>5.9225703908759995</v>
      </c>
      <c r="D22" s="15">
        <f>10^C22</f>
        <v>836701.19811786176</v>
      </c>
      <c r="E22" s="15">
        <f>D22*10</f>
        <v>8367011.9811786171</v>
      </c>
      <c r="F22" s="15">
        <f>E22*4</f>
        <v>33468047.924714468</v>
      </c>
      <c r="G22" s="15">
        <f>LOG10(F22)</f>
        <v>7.524630382203962</v>
      </c>
      <c r="H22" s="7" t="s">
        <v>28</v>
      </c>
      <c r="I22" s="20">
        <v>24420196.860692389</v>
      </c>
      <c r="J22" s="34">
        <v>33738800.048246518</v>
      </c>
    </row>
    <row r="23" spans="1:10" x14ac:dyDescent="0.2">
      <c r="A23" s="12"/>
      <c r="B23" s="15">
        <v>22.012495040000001</v>
      </c>
      <c r="C23" s="15">
        <f t="shared" ref="C23:C35" si="0">(-0.2972*B23)+11.333</f>
        <v>4.7908864741119999</v>
      </c>
      <c r="D23" s="15">
        <f t="shared" ref="D23:D35" si="1">10^C23</f>
        <v>61785.486989979712</v>
      </c>
      <c r="E23" s="15">
        <f t="shared" ref="E23:E35" si="2">D23*10</f>
        <v>617854.86989979714</v>
      </c>
      <c r="F23" s="15">
        <f t="shared" ref="F23:F35" si="3">E23*4</f>
        <v>2471419.4795991885</v>
      </c>
      <c r="G23" s="15">
        <f t="shared" ref="G23:G34" si="4">LOG10(F23)</f>
        <v>6.3929464654399633</v>
      </c>
      <c r="H23" s="7" t="s">
        <v>29</v>
      </c>
      <c r="I23" s="20">
        <v>177722386.58843264</v>
      </c>
      <c r="J23" s="34">
        <v>36708785.961838163</v>
      </c>
    </row>
    <row r="24" spans="1:10" x14ac:dyDescent="0.2">
      <c r="A24" s="7" t="s">
        <v>28</v>
      </c>
      <c r="B24" s="15">
        <v>18.665245056152344</v>
      </c>
      <c r="C24" s="15">
        <f t="shared" si="0"/>
        <v>5.7856891693115235</v>
      </c>
      <c r="D24" s="15">
        <f t="shared" si="1"/>
        <v>610504.92151730973</v>
      </c>
      <c r="E24" s="15">
        <f t="shared" si="2"/>
        <v>6105049.2151730973</v>
      </c>
      <c r="F24" s="15">
        <f t="shared" si="3"/>
        <v>24420196.860692389</v>
      </c>
      <c r="G24" s="15">
        <f t="shared" si="4"/>
        <v>7.3877491606394861</v>
      </c>
      <c r="H24" s="7" t="s">
        <v>30</v>
      </c>
      <c r="I24" s="20">
        <v>145167889.13242558</v>
      </c>
      <c r="J24" s="34">
        <v>13350097.05228886</v>
      </c>
    </row>
    <row r="25" spans="1:10" x14ac:dyDescent="0.2">
      <c r="A25" s="12"/>
      <c r="B25" s="15">
        <v>18.192901611328125</v>
      </c>
      <c r="C25" s="15">
        <f t="shared" si="0"/>
        <v>5.9260696411132807</v>
      </c>
      <c r="D25" s="15">
        <f t="shared" si="1"/>
        <v>843470.00120616285</v>
      </c>
      <c r="E25" s="15">
        <f t="shared" si="2"/>
        <v>8434700.0120616294</v>
      </c>
      <c r="F25" s="15">
        <f t="shared" si="3"/>
        <v>33738800.048246518</v>
      </c>
      <c r="G25" s="15">
        <f t="shared" si="4"/>
        <v>7.5281296324412432</v>
      </c>
      <c r="H25" s="7" t="s">
        <v>31</v>
      </c>
      <c r="I25" s="20">
        <v>220038349.48195857</v>
      </c>
      <c r="J25" s="34">
        <v>2452828.3483237503</v>
      </c>
    </row>
    <row r="26" spans="1:10" x14ac:dyDescent="0.2">
      <c r="A26" s="7" t="s">
        <v>29</v>
      </c>
      <c r="B26" s="15">
        <v>15.764864921569824</v>
      </c>
      <c r="C26" s="15">
        <f t="shared" si="0"/>
        <v>6.6476821453094477</v>
      </c>
      <c r="D26" s="15">
        <f t="shared" si="1"/>
        <v>4443059.664710816</v>
      </c>
      <c r="E26" s="15">
        <f t="shared" si="2"/>
        <v>44430596.64710816</v>
      </c>
      <c r="F26" s="15">
        <f t="shared" si="3"/>
        <v>177722386.58843264</v>
      </c>
      <c r="G26" s="15">
        <f t="shared" si="4"/>
        <v>8.2497421366374102</v>
      </c>
      <c r="H26" s="7" t="s">
        <v>32</v>
      </c>
      <c r="I26" s="20">
        <v>100509229.37403874</v>
      </c>
      <c r="J26" s="34">
        <v>1218138.1172089903</v>
      </c>
    </row>
    <row r="27" spans="1:10" x14ac:dyDescent="0.2">
      <c r="A27" s="12"/>
      <c r="B27" s="15">
        <v>18.069616317749023</v>
      </c>
      <c r="C27" s="15">
        <f t="shared" si="0"/>
        <v>5.96271003036499</v>
      </c>
      <c r="D27" s="15">
        <f t="shared" si="1"/>
        <v>917719.64904595411</v>
      </c>
      <c r="E27" s="15">
        <f t="shared" si="2"/>
        <v>9177196.4904595409</v>
      </c>
      <c r="F27" s="15">
        <f t="shared" si="3"/>
        <v>36708785.961838163</v>
      </c>
      <c r="G27" s="15">
        <f t="shared" si="4"/>
        <v>7.5647700216929525</v>
      </c>
      <c r="H27" s="7" t="s">
        <v>33</v>
      </c>
      <c r="I27" s="20">
        <v>133162214.93160209</v>
      </c>
      <c r="J27" s="34">
        <v>523254.21891645814</v>
      </c>
    </row>
    <row r="28" spans="1:10" x14ac:dyDescent="0.2">
      <c r="A28" s="7" t="s">
        <v>30</v>
      </c>
      <c r="B28" s="15">
        <v>16.060529708862305</v>
      </c>
      <c r="C28" s="15">
        <f t="shared" si="0"/>
        <v>6.5598105705261229</v>
      </c>
      <c r="D28" s="15">
        <f t="shared" si="1"/>
        <v>3629197.2283106395</v>
      </c>
      <c r="E28" s="15">
        <f t="shared" si="2"/>
        <v>36291972.283106394</v>
      </c>
      <c r="F28" s="15">
        <f t="shared" si="3"/>
        <v>145167889.13242558</v>
      </c>
      <c r="G28" s="15">
        <f t="shared" si="4"/>
        <v>8.1618705618540854</v>
      </c>
    </row>
    <row r="29" spans="1:10" x14ac:dyDescent="0.2">
      <c r="A29" s="12"/>
      <c r="B29" s="15">
        <v>19.547697067260742</v>
      </c>
      <c r="C29" s="15">
        <f t="shared" si="0"/>
        <v>5.5234244316101071</v>
      </c>
      <c r="D29" s="15">
        <f t="shared" si="1"/>
        <v>333752.42630722153</v>
      </c>
      <c r="E29" s="15">
        <f t="shared" si="2"/>
        <v>3337524.263072215</v>
      </c>
      <c r="F29" s="15">
        <f t="shared" si="3"/>
        <v>13350097.05228886</v>
      </c>
      <c r="G29" s="15">
        <f t="shared" si="4"/>
        <v>7.1254844229380696</v>
      </c>
    </row>
    <row r="30" spans="1:10" x14ac:dyDescent="0.2">
      <c r="A30" s="7" t="s">
        <v>31</v>
      </c>
      <c r="B30" s="15">
        <v>15.452764511108398</v>
      </c>
      <c r="C30" s="15">
        <f t="shared" si="0"/>
        <v>6.7404383872985836</v>
      </c>
      <c r="D30" s="15">
        <f t="shared" si="1"/>
        <v>5500958.737048964</v>
      </c>
      <c r="E30" s="15">
        <f t="shared" si="2"/>
        <v>55009587.370489642</v>
      </c>
      <c r="F30" s="15">
        <f t="shared" si="3"/>
        <v>220038349.48195857</v>
      </c>
      <c r="G30" s="15">
        <f t="shared" si="4"/>
        <v>8.3424983786265461</v>
      </c>
    </row>
    <row r="31" spans="1:10" x14ac:dyDescent="0.2">
      <c r="A31" s="12"/>
      <c r="B31" s="15">
        <v>22.023529052734375</v>
      </c>
      <c r="C31" s="15">
        <f t="shared" si="0"/>
        <v>4.7876071655273433</v>
      </c>
      <c r="D31" s="15">
        <f t="shared" si="1"/>
        <v>61320.708708093764</v>
      </c>
      <c r="E31" s="15">
        <f t="shared" si="2"/>
        <v>613207.08708093758</v>
      </c>
      <c r="F31" s="15">
        <f t="shared" si="3"/>
        <v>2452828.3483237503</v>
      </c>
      <c r="G31" s="15">
        <f t="shared" si="4"/>
        <v>6.3896671568553058</v>
      </c>
    </row>
    <row r="32" spans="1:10" x14ac:dyDescent="0.2">
      <c r="A32" s="7" t="s">
        <v>32</v>
      </c>
      <c r="B32" s="15">
        <v>16.597759246826172</v>
      </c>
      <c r="C32" s="15">
        <f t="shared" si="0"/>
        <v>6.4001459518432613</v>
      </c>
      <c r="D32" s="15">
        <f t="shared" si="1"/>
        <v>2512730.7343509686</v>
      </c>
      <c r="E32" s="15">
        <f t="shared" si="2"/>
        <v>25127307.343509685</v>
      </c>
      <c r="F32" s="15">
        <f t="shared" si="3"/>
        <v>100509229.37403874</v>
      </c>
      <c r="G32" s="15">
        <f t="shared" si="4"/>
        <v>8.0022059431712247</v>
      </c>
    </row>
    <row r="33" spans="1:10" x14ac:dyDescent="0.2">
      <c r="A33" s="12"/>
      <c r="B33" s="15">
        <v>23.046310424804688</v>
      </c>
      <c r="C33" s="15">
        <f t="shared" si="0"/>
        <v>4.483636541748047</v>
      </c>
      <c r="D33" s="15">
        <f t="shared" si="1"/>
        <v>30453.452930224754</v>
      </c>
      <c r="E33" s="15">
        <f t="shared" si="2"/>
        <v>304534.52930224757</v>
      </c>
      <c r="F33" s="15">
        <f t="shared" si="3"/>
        <v>1218138.1172089903</v>
      </c>
      <c r="G33" s="15">
        <f t="shared" si="4"/>
        <v>6.0856965330760096</v>
      </c>
    </row>
    <row r="34" spans="1:10" x14ac:dyDescent="0.2">
      <c r="A34" s="7" t="s">
        <v>33</v>
      </c>
      <c r="B34" s="15">
        <v>16.186672210693359</v>
      </c>
      <c r="C34" s="15">
        <f t="shared" si="0"/>
        <v>6.5223210189819332</v>
      </c>
      <c r="D34" s="15">
        <f t="shared" si="1"/>
        <v>3329055.3732900522</v>
      </c>
      <c r="E34" s="15">
        <f t="shared" si="2"/>
        <v>33290553.732900523</v>
      </c>
      <c r="F34" s="15">
        <f t="shared" si="3"/>
        <v>133162214.93160209</v>
      </c>
      <c r="G34" s="15">
        <f t="shared" si="4"/>
        <v>8.1243810103098966</v>
      </c>
    </row>
    <row r="35" spans="1:10" x14ac:dyDescent="0.2">
      <c r="A35" s="12"/>
      <c r="B35" s="15">
        <v>24.28111457824707</v>
      </c>
      <c r="C35" s="15">
        <f t="shared" si="0"/>
        <v>4.1166527473449701</v>
      </c>
      <c r="D35" s="15">
        <f t="shared" si="1"/>
        <v>13081.355472911453</v>
      </c>
      <c r="E35" s="15">
        <f t="shared" si="2"/>
        <v>130813.55472911453</v>
      </c>
      <c r="F35" s="15">
        <f t="shared" si="3"/>
        <v>523254.21891645814</v>
      </c>
      <c r="G35" s="15">
        <f>LOG10(F35)</f>
        <v>5.7187127386729326</v>
      </c>
    </row>
    <row r="36" spans="1:10" x14ac:dyDescent="0.2">
      <c r="A36" s="13" t="s">
        <v>18</v>
      </c>
      <c r="C36" s="15"/>
      <c r="D36" s="15"/>
      <c r="E36" s="15"/>
      <c r="F36" s="15"/>
      <c r="H36" s="18" t="s">
        <v>36</v>
      </c>
      <c r="I36" s="19" t="s">
        <v>37</v>
      </c>
      <c r="J36" s="3" t="s">
        <v>38</v>
      </c>
    </row>
    <row r="37" spans="1:10" x14ac:dyDescent="0.2">
      <c r="A37" s="8" t="s">
        <v>26</v>
      </c>
      <c r="B37" s="15">
        <v>18.413476943969727</v>
      </c>
      <c r="C37" s="15">
        <f>(-0.2972*B37)+11.333</f>
        <v>5.8605146522521974</v>
      </c>
      <c r="D37" s="15">
        <f>10^C37</f>
        <v>725294.94772110961</v>
      </c>
      <c r="E37" s="15">
        <f>D37*10</f>
        <v>7252949.4772110963</v>
      </c>
      <c r="F37" s="15">
        <f>E37*4</f>
        <v>29011797.908844385</v>
      </c>
      <c r="G37" s="15">
        <f>LOG10(F37)</f>
        <v>7.4625746435801608</v>
      </c>
      <c r="H37" s="7" t="s">
        <v>26</v>
      </c>
      <c r="I37" s="20">
        <v>29011797.908844385</v>
      </c>
      <c r="J37" s="34">
        <v>31543718.930502683</v>
      </c>
    </row>
    <row r="38" spans="1:10" x14ac:dyDescent="0.2">
      <c r="A38" s="12"/>
      <c r="B38" s="15">
        <v>18.291208267211914</v>
      </c>
      <c r="C38" s="15">
        <f t="shared" ref="C38:C50" si="5">(-0.2972*B38)+11.333</f>
        <v>5.8968529029846186</v>
      </c>
      <c r="D38" s="15">
        <f t="shared" ref="D38:D50" si="6">10^C38</f>
        <v>788592.97326256707</v>
      </c>
      <c r="E38" s="15">
        <f t="shared" ref="E38:E50" si="7">D38*10</f>
        <v>7885929.7326256707</v>
      </c>
      <c r="F38" s="15">
        <f t="shared" ref="F38:F50" si="8">E38*4</f>
        <v>31543718.930502683</v>
      </c>
      <c r="G38" s="15">
        <f t="shared" ref="G38:G50" si="9">LOG10(F38)</f>
        <v>7.4989128943125811</v>
      </c>
      <c r="H38" s="7" t="s">
        <v>28</v>
      </c>
      <c r="I38" s="20">
        <v>102275295.61102255</v>
      </c>
      <c r="J38" s="34">
        <v>754074439.42039669</v>
      </c>
    </row>
    <row r="39" spans="1:10" x14ac:dyDescent="0.2">
      <c r="A39" s="7" t="s">
        <v>28</v>
      </c>
      <c r="B39" s="15">
        <v>16.572305679321289</v>
      </c>
      <c r="C39" s="15">
        <f t="shared" si="5"/>
        <v>6.4077107521057126</v>
      </c>
      <c r="D39" s="15">
        <f t="shared" si="6"/>
        <v>2556882.3902755636</v>
      </c>
      <c r="E39" s="15">
        <f t="shared" si="7"/>
        <v>25568823.902755637</v>
      </c>
      <c r="F39" s="15">
        <f t="shared" si="8"/>
        <v>102275295.61102255</v>
      </c>
      <c r="G39" s="15">
        <f t="shared" si="9"/>
        <v>8.0097707434336751</v>
      </c>
      <c r="H39" s="7" t="s">
        <v>29</v>
      </c>
      <c r="I39" s="20">
        <v>273872863.55581558</v>
      </c>
      <c r="J39" s="34">
        <v>153406316.12919405</v>
      </c>
    </row>
    <row r="40" spans="1:10" x14ac:dyDescent="0.2">
      <c r="A40" s="12"/>
      <c r="B40" s="15">
        <v>13.652913093566895</v>
      </c>
      <c r="C40" s="15">
        <f t="shared" si="5"/>
        <v>7.2753542285919188</v>
      </c>
      <c r="D40" s="15">
        <f t="shared" si="6"/>
        <v>18851860.985509917</v>
      </c>
      <c r="E40" s="15">
        <f t="shared" si="7"/>
        <v>188518609.85509917</v>
      </c>
      <c r="F40" s="15">
        <f t="shared" si="8"/>
        <v>754074439.42039669</v>
      </c>
      <c r="G40" s="15">
        <f t="shared" si="9"/>
        <v>8.8774142199198813</v>
      </c>
      <c r="H40" s="7" t="s">
        <v>30</v>
      </c>
      <c r="I40" s="20">
        <v>134601965.89684311</v>
      </c>
      <c r="J40" s="34">
        <v>4153978.4884177679</v>
      </c>
    </row>
    <row r="41" spans="1:10" x14ac:dyDescent="0.2">
      <c r="A41" s="7" t="s">
        <v>29</v>
      </c>
      <c r="B41" s="15">
        <v>15.132944107055664</v>
      </c>
      <c r="C41" s="15">
        <f t="shared" si="5"/>
        <v>6.8354890113830562</v>
      </c>
      <c r="D41" s="15">
        <f t="shared" si="6"/>
        <v>6846821.5888953898</v>
      </c>
      <c r="E41" s="15">
        <f t="shared" si="7"/>
        <v>68468215.888953894</v>
      </c>
      <c r="F41" s="15">
        <f t="shared" si="8"/>
        <v>273872863.55581558</v>
      </c>
      <c r="G41" s="15">
        <f t="shared" si="9"/>
        <v>8.4375490027110196</v>
      </c>
      <c r="H41" s="7" t="s">
        <v>31</v>
      </c>
      <c r="I41" s="20">
        <v>173735861.93587649</v>
      </c>
      <c r="J41" s="34">
        <v>641422.35453036567</v>
      </c>
    </row>
    <row r="42" spans="1:10" x14ac:dyDescent="0.2">
      <c r="A42" s="12"/>
      <c r="B42" s="15">
        <v>15.979867935180664</v>
      </c>
      <c r="C42" s="15">
        <f t="shared" si="5"/>
        <v>6.5837832496643065</v>
      </c>
      <c r="D42" s="15">
        <f t="shared" si="6"/>
        <v>3835157.9032298513</v>
      </c>
      <c r="E42" s="15">
        <f t="shared" si="7"/>
        <v>38351579.032298513</v>
      </c>
      <c r="F42" s="15">
        <f t="shared" si="8"/>
        <v>153406316.12919405</v>
      </c>
      <c r="G42" s="15">
        <f t="shared" si="9"/>
        <v>8.1858432409922699</v>
      </c>
      <c r="H42" s="7" t="s">
        <v>32</v>
      </c>
      <c r="I42" s="20">
        <v>94820753.26151377</v>
      </c>
      <c r="J42" s="34">
        <v>126656.29769549004</v>
      </c>
    </row>
    <row r="43" spans="1:10" x14ac:dyDescent="0.2">
      <c r="A43" s="7" t="s">
        <v>30</v>
      </c>
      <c r="B43" s="15">
        <v>16.170957565307617</v>
      </c>
      <c r="C43" s="15">
        <f t="shared" si="5"/>
        <v>6.5269914115905756</v>
      </c>
      <c r="D43" s="15">
        <f t="shared" si="6"/>
        <v>3365049.1474210774</v>
      </c>
      <c r="E43" s="15">
        <f t="shared" si="7"/>
        <v>33650491.474210776</v>
      </c>
      <c r="F43" s="15">
        <f t="shared" si="8"/>
        <v>134601965.89684311</v>
      </c>
      <c r="G43" s="15">
        <f t="shared" si="9"/>
        <v>8.1290514029185381</v>
      </c>
      <c r="H43" s="7" t="s">
        <v>33</v>
      </c>
      <c r="I43" s="20">
        <v>104341706.29538418</v>
      </c>
      <c r="J43" s="34">
        <v>10102.693264142752</v>
      </c>
    </row>
    <row r="44" spans="1:10" x14ac:dyDescent="0.2">
      <c r="A44" s="12"/>
      <c r="B44" s="15">
        <v>21.253686904907227</v>
      </c>
      <c r="C44" s="15">
        <f t="shared" si="5"/>
        <v>5.0164042518615721</v>
      </c>
      <c r="D44" s="15">
        <f t="shared" si="6"/>
        <v>103849.4622104442</v>
      </c>
      <c r="E44" s="15">
        <f t="shared" si="7"/>
        <v>1038494.622104442</v>
      </c>
      <c r="F44" s="15">
        <f t="shared" si="8"/>
        <v>4153978.4884177679</v>
      </c>
      <c r="G44" s="15">
        <f t="shared" si="9"/>
        <v>6.6184642431895355</v>
      </c>
    </row>
    <row r="45" spans="1:10" x14ac:dyDescent="0.2">
      <c r="A45" s="7" t="s">
        <v>31</v>
      </c>
      <c r="B45" s="15">
        <v>15.798016548156738</v>
      </c>
      <c r="C45" s="15">
        <f t="shared" si="5"/>
        <v>6.6378294818878176</v>
      </c>
      <c r="D45" s="15">
        <f t="shared" si="6"/>
        <v>4343396.5483969124</v>
      </c>
      <c r="E45" s="15">
        <f t="shared" si="7"/>
        <v>43433965.483969122</v>
      </c>
      <c r="F45" s="15">
        <f t="shared" si="8"/>
        <v>173735861.93587649</v>
      </c>
      <c r="G45" s="15">
        <f t="shared" si="9"/>
        <v>8.239889473215781</v>
      </c>
    </row>
    <row r="46" spans="1:10" x14ac:dyDescent="0.2">
      <c r="A46" s="12"/>
      <c r="B46" s="15">
        <v>23.983566284179688</v>
      </c>
      <c r="C46" s="15">
        <f t="shared" si="5"/>
        <v>4.2050841003417965</v>
      </c>
      <c r="D46" s="15">
        <f t="shared" si="6"/>
        <v>16035.558863259143</v>
      </c>
      <c r="E46" s="15">
        <f t="shared" si="7"/>
        <v>160355.58863259142</v>
      </c>
      <c r="F46" s="15">
        <f t="shared" si="8"/>
        <v>641422.35453036567</v>
      </c>
      <c r="G46" s="15">
        <f t="shared" si="9"/>
        <v>5.807144091669759</v>
      </c>
    </row>
    <row r="47" spans="1:10" x14ac:dyDescent="0.2">
      <c r="A47" s="7" t="s">
        <v>32</v>
      </c>
      <c r="B47" s="15">
        <v>16.682895660400391</v>
      </c>
      <c r="C47" s="15">
        <f t="shared" si="5"/>
        <v>6.3748434097290039</v>
      </c>
      <c r="D47" s="15">
        <f t="shared" si="6"/>
        <v>2370518.8315378441</v>
      </c>
      <c r="E47" s="15">
        <f t="shared" si="7"/>
        <v>23705188.315378442</v>
      </c>
      <c r="F47" s="15">
        <f t="shared" si="8"/>
        <v>94820753.26151377</v>
      </c>
      <c r="G47" s="15">
        <f t="shared" si="9"/>
        <v>7.9769034010569673</v>
      </c>
    </row>
    <row r="48" spans="1:10" x14ac:dyDescent="0.2">
      <c r="A48" s="12"/>
      <c r="B48" s="15">
        <v>26.354082107543945</v>
      </c>
      <c r="C48" s="15">
        <f t="shared" si="5"/>
        <v>3.5005667976379389</v>
      </c>
      <c r="D48" s="15">
        <f t="shared" si="6"/>
        <v>3166.4074423872507</v>
      </c>
      <c r="E48" s="15">
        <f t="shared" si="7"/>
        <v>31664.074423872509</v>
      </c>
      <c r="F48" s="15">
        <f t="shared" si="8"/>
        <v>126656.29769549004</v>
      </c>
      <c r="G48" s="15">
        <f t="shared" si="9"/>
        <v>5.1026267889659014</v>
      </c>
    </row>
    <row r="49" spans="1:10" x14ac:dyDescent="0.2">
      <c r="A49" s="7" t="s">
        <v>33</v>
      </c>
      <c r="B49" s="15">
        <v>16.543075561523438</v>
      </c>
      <c r="C49" s="15">
        <f t="shared" si="5"/>
        <v>6.4163979431152338</v>
      </c>
      <c r="D49" s="15">
        <f t="shared" si="6"/>
        <v>2608542.6573846047</v>
      </c>
      <c r="E49" s="15">
        <f t="shared" si="7"/>
        <v>26085426.573846046</v>
      </c>
      <c r="F49" s="15">
        <f t="shared" si="8"/>
        <v>104341706.29538418</v>
      </c>
      <c r="G49" s="15">
        <f>LOG10(F49)</f>
        <v>8.0184579344431963</v>
      </c>
    </row>
    <row r="50" spans="1:10" x14ac:dyDescent="0.2">
      <c r="A50" s="12"/>
      <c r="B50" s="15">
        <v>30.049201965332031</v>
      </c>
      <c r="C50" s="15">
        <f t="shared" si="5"/>
        <v>2.4023771759033199</v>
      </c>
      <c r="D50" s="15">
        <f t="shared" si="6"/>
        <v>252.56733160356879</v>
      </c>
      <c r="E50" s="15">
        <f t="shared" si="7"/>
        <v>2525.673316035688</v>
      </c>
      <c r="F50" s="15">
        <f t="shared" si="8"/>
        <v>10102.693264142752</v>
      </c>
      <c r="G50" s="15">
        <f t="shared" si="9"/>
        <v>4.0044371672312824</v>
      </c>
    </row>
    <row r="51" spans="1:10" x14ac:dyDescent="0.2">
      <c r="A51" s="17" t="s">
        <v>19</v>
      </c>
      <c r="C51" s="15"/>
      <c r="D51" s="15"/>
      <c r="E51" s="15"/>
      <c r="F51" s="15"/>
      <c r="G51" s="15"/>
      <c r="H51" s="18" t="s">
        <v>36</v>
      </c>
      <c r="I51" s="19" t="s">
        <v>37</v>
      </c>
      <c r="J51" s="3" t="s">
        <v>38</v>
      </c>
    </row>
    <row r="52" spans="1:10" x14ac:dyDescent="0.2">
      <c r="A52" s="8" t="s">
        <v>26</v>
      </c>
      <c r="B52" s="15">
        <v>18.009422302246094</v>
      </c>
      <c r="C52" s="15">
        <f>(-0.2972*B52)+11.333</f>
        <v>5.9805996917724604</v>
      </c>
      <c r="D52" s="15">
        <f>10^C52</f>
        <v>956312.19013173738</v>
      </c>
      <c r="E52" s="15">
        <f>D52*10</f>
        <v>9563121.9013173729</v>
      </c>
      <c r="F52" s="15">
        <f>E52*4</f>
        <v>38252487.605269492</v>
      </c>
      <c r="G52" s="15">
        <f>LOG10(F52)</f>
        <v>7.5826596831004229</v>
      </c>
      <c r="H52" s="7" t="s">
        <v>26</v>
      </c>
      <c r="I52" s="20">
        <v>38252487.605269492</v>
      </c>
      <c r="J52" s="34">
        <v>20143872.045801722</v>
      </c>
    </row>
    <row r="53" spans="1:10" x14ac:dyDescent="0.2">
      <c r="A53" s="12"/>
      <c r="B53" s="15">
        <v>18.946557998657227</v>
      </c>
      <c r="C53" s="15">
        <f t="shared" ref="C53:C65" si="10">(-0.2972*B53)+11.333</f>
        <v>5.7020829627990723</v>
      </c>
      <c r="D53" s="15">
        <f t="shared" ref="D53:D65" si="11">10^C53</f>
        <v>503596.80114504305</v>
      </c>
      <c r="E53" s="15">
        <f t="shared" ref="E53:E65" si="12">D53*10</f>
        <v>5035968.0114504304</v>
      </c>
      <c r="F53" s="15">
        <f t="shared" ref="F53:F65" si="13">E53*4</f>
        <v>20143872.045801722</v>
      </c>
      <c r="G53" s="15">
        <f t="shared" ref="G53:G64" si="14">LOG10(F53)</f>
        <v>7.3041429541270348</v>
      </c>
      <c r="H53" s="7" t="s">
        <v>28</v>
      </c>
      <c r="I53" s="20">
        <v>126436687.06238139</v>
      </c>
      <c r="J53" s="34">
        <v>717635638.48235428</v>
      </c>
    </row>
    <row r="54" spans="1:10" x14ac:dyDescent="0.2">
      <c r="A54" s="7" t="s">
        <v>28</v>
      </c>
      <c r="B54" s="15">
        <v>16.262405395507812</v>
      </c>
      <c r="C54" s="15">
        <f t="shared" si="10"/>
        <v>6.4998131164550781</v>
      </c>
      <c r="D54" s="15">
        <f t="shared" si="11"/>
        <v>3160917.1765595349</v>
      </c>
      <c r="E54" s="15">
        <f t="shared" si="12"/>
        <v>31609171.765595347</v>
      </c>
      <c r="F54" s="15">
        <f t="shared" si="13"/>
        <v>126436687.06238139</v>
      </c>
      <c r="G54" s="15">
        <f t="shared" si="14"/>
        <v>8.1018731077830406</v>
      </c>
      <c r="H54" s="7" t="s">
        <v>29</v>
      </c>
      <c r="I54" s="20">
        <v>169792656.07724729</v>
      </c>
      <c r="J54" s="34">
        <v>221652304.12119466</v>
      </c>
    </row>
    <row r="55" spans="1:10" x14ac:dyDescent="0.2">
      <c r="A55" s="12"/>
      <c r="B55" s="15">
        <v>13.725289344787598</v>
      </c>
      <c r="C55" s="15">
        <f t="shared" si="10"/>
        <v>7.2538440067291257</v>
      </c>
      <c r="D55" s="15">
        <f t="shared" si="11"/>
        <v>17940890.962058857</v>
      </c>
      <c r="E55" s="15">
        <f t="shared" si="12"/>
        <v>179408909.62058857</v>
      </c>
      <c r="F55" s="15">
        <f t="shared" si="13"/>
        <v>717635638.48235428</v>
      </c>
      <c r="G55" s="15">
        <f t="shared" si="14"/>
        <v>8.8559039980570891</v>
      </c>
      <c r="H55" s="7" t="s">
        <v>30</v>
      </c>
      <c r="I55" s="20">
        <v>317204295.99271071</v>
      </c>
      <c r="J55" s="34">
        <v>10552472.624913711</v>
      </c>
    </row>
    <row r="56" spans="1:10" x14ac:dyDescent="0.2">
      <c r="A56" s="7" t="s">
        <v>29</v>
      </c>
      <c r="B56" s="15">
        <v>15.831564903259277</v>
      </c>
      <c r="C56" s="15">
        <f t="shared" si="10"/>
        <v>6.6278589107513426</v>
      </c>
      <c r="D56" s="15">
        <f t="shared" si="11"/>
        <v>4244816.4019311825</v>
      </c>
      <c r="E56" s="15">
        <f t="shared" si="12"/>
        <v>42448164.019311823</v>
      </c>
      <c r="F56" s="15">
        <f t="shared" si="13"/>
        <v>169792656.07724729</v>
      </c>
      <c r="G56" s="15">
        <f t="shared" si="14"/>
        <v>8.2299189020793051</v>
      </c>
      <c r="H56" s="7" t="s">
        <v>31</v>
      </c>
      <c r="I56" s="20">
        <v>354437371.80185348</v>
      </c>
      <c r="J56" s="34">
        <v>2600181.7802109215</v>
      </c>
    </row>
    <row r="57" spans="1:10" x14ac:dyDescent="0.2">
      <c r="A57" s="12"/>
      <c r="B57" s="15">
        <v>15.442085266113281</v>
      </c>
      <c r="C57" s="15">
        <f t="shared" si="10"/>
        <v>6.7436122589111323</v>
      </c>
      <c r="D57" s="15">
        <f t="shared" si="11"/>
        <v>5541307.6030298667</v>
      </c>
      <c r="E57" s="15">
        <f t="shared" si="12"/>
        <v>55413076.030298665</v>
      </c>
      <c r="F57" s="15">
        <f t="shared" si="13"/>
        <v>221652304.12119466</v>
      </c>
      <c r="G57" s="15">
        <f t="shared" si="14"/>
        <v>8.3456722502390956</v>
      </c>
      <c r="H57" s="7" t="s">
        <v>32</v>
      </c>
      <c r="I57" s="20">
        <v>166548036.97533324</v>
      </c>
      <c r="J57" s="34">
        <v>1168036.8642696349</v>
      </c>
    </row>
    <row r="58" spans="1:10" x14ac:dyDescent="0.2">
      <c r="A58" s="7" t="s">
        <v>30</v>
      </c>
      <c r="B58" s="15">
        <v>14.918307304382324</v>
      </c>
      <c r="C58" s="15">
        <f t="shared" si="10"/>
        <v>6.8992790691375729</v>
      </c>
      <c r="D58" s="15">
        <f t="shared" si="11"/>
        <v>7930107.3998177685</v>
      </c>
      <c r="E58" s="15">
        <f t="shared" si="12"/>
        <v>79301073.998177677</v>
      </c>
      <c r="F58" s="15">
        <f t="shared" si="13"/>
        <v>317204295.99271071</v>
      </c>
      <c r="G58" s="15">
        <f t="shared" si="14"/>
        <v>8.5013390604655363</v>
      </c>
      <c r="H58" s="7" t="s">
        <v>33</v>
      </c>
      <c r="I58" s="20">
        <v>227544137.14750469</v>
      </c>
      <c r="J58" s="34">
        <v>76592.511095978174</v>
      </c>
    </row>
    <row r="59" spans="1:10" x14ac:dyDescent="0.2">
      <c r="A59" s="12"/>
      <c r="B59" s="15">
        <v>19.891338348388672</v>
      </c>
      <c r="C59" s="15">
        <f t="shared" si="10"/>
        <v>5.4212942428588864</v>
      </c>
      <c r="D59" s="15">
        <f t="shared" si="11"/>
        <v>263811.81562284275</v>
      </c>
      <c r="E59" s="15">
        <f t="shared" si="12"/>
        <v>2638118.1562284278</v>
      </c>
      <c r="F59" s="15">
        <f t="shared" si="13"/>
        <v>10552472.624913711</v>
      </c>
      <c r="G59" s="15">
        <f t="shared" si="14"/>
        <v>7.0233542341868498</v>
      </c>
    </row>
    <row r="60" spans="1:10" x14ac:dyDescent="0.2">
      <c r="A60" s="7" t="s">
        <v>31</v>
      </c>
      <c r="B60" s="15">
        <v>14.756125450134277</v>
      </c>
      <c r="C60" s="15">
        <f t="shared" si="10"/>
        <v>6.9474795162200929</v>
      </c>
      <c r="D60" s="15">
        <f t="shared" si="11"/>
        <v>8860934.2950463369</v>
      </c>
      <c r="E60" s="15">
        <f t="shared" si="12"/>
        <v>88609342.950463369</v>
      </c>
      <c r="F60" s="15">
        <f t="shared" si="13"/>
        <v>354437371.80185348</v>
      </c>
      <c r="G60" s="15">
        <f t="shared" si="14"/>
        <v>8.5495395075480562</v>
      </c>
    </row>
    <row r="61" spans="1:10" x14ac:dyDescent="0.2">
      <c r="A61" s="12"/>
      <c r="B61" s="15">
        <v>21.938278198242188</v>
      </c>
      <c r="C61" s="15">
        <f t="shared" si="10"/>
        <v>4.8129437194824218</v>
      </c>
      <c r="D61" s="15">
        <f t="shared" si="11"/>
        <v>65004.544505273043</v>
      </c>
      <c r="E61" s="15">
        <f t="shared" si="12"/>
        <v>650045.44505273039</v>
      </c>
      <c r="F61" s="15">
        <f t="shared" si="13"/>
        <v>2600181.7802109215</v>
      </c>
      <c r="G61" s="15">
        <f t="shared" si="14"/>
        <v>6.4150037108103843</v>
      </c>
    </row>
    <row r="62" spans="1:10" x14ac:dyDescent="0.2">
      <c r="A62" s="7" t="s">
        <v>32</v>
      </c>
      <c r="B62" s="15">
        <v>15.859759330749512</v>
      </c>
      <c r="C62" s="15">
        <f t="shared" si="10"/>
        <v>6.6194795269012454</v>
      </c>
      <c r="D62" s="15">
        <f t="shared" si="11"/>
        <v>4163700.9243833311</v>
      </c>
      <c r="E62" s="15">
        <f t="shared" si="12"/>
        <v>41637009.243833311</v>
      </c>
      <c r="F62" s="15">
        <f t="shared" si="13"/>
        <v>166548036.97533324</v>
      </c>
      <c r="G62" s="15">
        <f t="shared" si="14"/>
        <v>8.2215395182292088</v>
      </c>
    </row>
    <row r="63" spans="1:10" x14ac:dyDescent="0.2">
      <c r="A63" s="12"/>
      <c r="B63" s="15">
        <v>23.107683181762695</v>
      </c>
      <c r="C63" s="15">
        <f t="shared" si="10"/>
        <v>4.4653965583801263</v>
      </c>
      <c r="D63" s="15">
        <f t="shared" si="11"/>
        <v>29200.921606740874</v>
      </c>
      <c r="E63" s="15">
        <f t="shared" si="12"/>
        <v>292009.21606740874</v>
      </c>
      <c r="F63" s="15">
        <f t="shared" si="13"/>
        <v>1168036.8642696349</v>
      </c>
      <c r="G63" s="15">
        <f t="shared" si="14"/>
        <v>6.0674565497080888</v>
      </c>
    </row>
    <row r="64" spans="1:10" x14ac:dyDescent="0.2">
      <c r="A64" s="7" t="s">
        <v>33</v>
      </c>
      <c r="B64" s="15">
        <v>15.403749465942383</v>
      </c>
      <c r="C64" s="15">
        <f t="shared" si="10"/>
        <v>6.7550056587219238</v>
      </c>
      <c r="D64" s="15">
        <f t="shared" si="11"/>
        <v>5688603.4286876172</v>
      </c>
      <c r="E64" s="15">
        <f t="shared" si="12"/>
        <v>56886034.286876172</v>
      </c>
      <c r="F64" s="15">
        <f t="shared" si="13"/>
        <v>227544137.14750469</v>
      </c>
      <c r="G64" s="15">
        <f t="shared" si="14"/>
        <v>8.3570656500498863</v>
      </c>
    </row>
    <row r="65" spans="1:10" x14ac:dyDescent="0.2">
      <c r="A65" s="7"/>
      <c r="B65" s="15">
        <v>27.089076995849609</v>
      </c>
      <c r="C65" s="15">
        <f t="shared" si="10"/>
        <v>3.2821263168334962</v>
      </c>
      <c r="D65" s="15">
        <f t="shared" si="11"/>
        <v>1914.8127773994545</v>
      </c>
      <c r="E65" s="15">
        <f t="shared" si="12"/>
        <v>19148.127773994544</v>
      </c>
      <c r="F65" s="15">
        <f t="shared" si="13"/>
        <v>76592.511095978174</v>
      </c>
      <c r="G65" s="15">
        <f>LOG10(F65)</f>
        <v>4.8841863081614587</v>
      </c>
    </row>
    <row r="66" spans="1:10" x14ac:dyDescent="0.2">
      <c r="A66" s="17" t="s">
        <v>20</v>
      </c>
      <c r="C66" s="15"/>
      <c r="D66" s="15"/>
      <c r="E66" s="15"/>
      <c r="F66" s="15"/>
      <c r="G66" s="15"/>
      <c r="H66" s="18" t="s">
        <v>36</v>
      </c>
      <c r="I66" s="19" t="s">
        <v>37</v>
      </c>
      <c r="J66" s="3" t="s">
        <v>38</v>
      </c>
    </row>
    <row r="67" spans="1:10" x14ac:dyDescent="0.2">
      <c r="A67" s="8" t="s">
        <v>26</v>
      </c>
      <c r="B67" s="15">
        <v>18.413629531860352</v>
      </c>
      <c r="C67" s="15">
        <f>(-0.2972*B67)+11.333</f>
        <v>5.8604693031311035</v>
      </c>
      <c r="D67" s="15">
        <f>10^C67</f>
        <v>725219.21622422116</v>
      </c>
      <c r="E67" s="15">
        <f>D67*10</f>
        <v>7252192.1622422114</v>
      </c>
      <c r="F67" s="15">
        <f>E67*4</f>
        <v>29008768.648968846</v>
      </c>
      <c r="G67" s="15">
        <f>LOG10(F67)</f>
        <v>7.462529294459066</v>
      </c>
      <c r="H67" s="7" t="s">
        <v>26</v>
      </c>
      <c r="I67" s="20">
        <v>29008768.648968846</v>
      </c>
      <c r="J67" s="34">
        <v>27684681.455804404</v>
      </c>
    </row>
    <row r="68" spans="1:10" x14ac:dyDescent="0.2">
      <c r="A68" s="12"/>
      <c r="B68" s="15">
        <v>18.481899261474609</v>
      </c>
      <c r="C68" s="15">
        <f t="shared" ref="C68:C80" si="15">(-0.2972*B68)+11.333</f>
        <v>5.8401795394897462</v>
      </c>
      <c r="D68" s="15">
        <f t="shared" ref="D68:D80" si="16">10^C68</f>
        <v>692117.03639511007</v>
      </c>
      <c r="E68" s="15">
        <f t="shared" ref="E68:E80" si="17">D68*10</f>
        <v>6921170.363951101</v>
      </c>
      <c r="F68" s="15">
        <f t="shared" ref="F68:F80" si="18">E68*4</f>
        <v>27684681.455804404</v>
      </c>
      <c r="G68" s="15">
        <f t="shared" ref="G68:G80" si="19">LOG10(F68)</f>
        <v>7.4422395308177087</v>
      </c>
      <c r="H68" s="7" t="s">
        <v>28</v>
      </c>
      <c r="I68" s="20">
        <v>63218546.757949822</v>
      </c>
      <c r="J68" s="34">
        <v>419494692.11995053</v>
      </c>
    </row>
    <row r="69" spans="1:10" x14ac:dyDescent="0.2">
      <c r="A69" s="7" t="s">
        <v>28</v>
      </c>
      <c r="B69" s="15">
        <v>17.275287628173828</v>
      </c>
      <c r="C69" s="15">
        <f t="shared" si="15"/>
        <v>6.1987845169067377</v>
      </c>
      <c r="D69" s="15">
        <f t="shared" si="16"/>
        <v>1580463.6689487456</v>
      </c>
      <c r="E69" s="15">
        <f t="shared" si="17"/>
        <v>15804636.689487455</v>
      </c>
      <c r="F69" s="15">
        <f t="shared" si="18"/>
        <v>63218546.757949822</v>
      </c>
      <c r="G69" s="15">
        <f t="shared" si="19"/>
        <v>7.8008445082347011</v>
      </c>
      <c r="H69" s="7" t="s">
        <v>29</v>
      </c>
      <c r="I69" s="20">
        <v>38946736.22341533</v>
      </c>
      <c r="J69" s="34">
        <v>316687591.64419121</v>
      </c>
    </row>
    <row r="70" spans="1:10" x14ac:dyDescent="0.2">
      <c r="A70" s="12"/>
      <c r="B70" s="15">
        <v>14.509870529174805</v>
      </c>
      <c r="C70" s="15">
        <f t="shared" si="15"/>
        <v>7.0206664787292477</v>
      </c>
      <c r="D70" s="15">
        <f t="shared" si="16"/>
        <v>10487367.302998763</v>
      </c>
      <c r="E70" s="15">
        <f t="shared" si="17"/>
        <v>104873673.02998763</v>
      </c>
      <c r="F70" s="15">
        <f t="shared" si="18"/>
        <v>419494692.11995053</v>
      </c>
      <c r="G70" s="15">
        <f t="shared" si="19"/>
        <v>8.622726470057211</v>
      </c>
      <c r="H70" s="7" t="s">
        <v>30</v>
      </c>
      <c r="I70" s="20">
        <v>38044997.57508301</v>
      </c>
      <c r="J70" s="34">
        <v>16551281.330437262</v>
      </c>
    </row>
    <row r="71" spans="1:10" x14ac:dyDescent="0.2">
      <c r="A71" s="7" t="s">
        <v>29</v>
      </c>
      <c r="B71" s="15">
        <v>17.983139038085938</v>
      </c>
      <c r="C71" s="15">
        <f t="shared" si="15"/>
        <v>5.9884110778808592</v>
      </c>
      <c r="D71" s="15">
        <f t="shared" si="16"/>
        <v>973668.4055853833</v>
      </c>
      <c r="E71" s="15">
        <f t="shared" si="17"/>
        <v>9736684.0558538325</v>
      </c>
      <c r="F71" s="15">
        <f t="shared" si="18"/>
        <v>38946736.22341533</v>
      </c>
      <c r="G71" s="15">
        <f t="shared" si="19"/>
        <v>7.5904710692088218</v>
      </c>
      <c r="H71" s="7" t="s">
        <v>31</v>
      </c>
      <c r="I71" s="20">
        <v>85694345.591548502</v>
      </c>
      <c r="J71" s="34">
        <v>1234519.1165906428</v>
      </c>
    </row>
    <row r="72" spans="1:10" x14ac:dyDescent="0.2">
      <c r="A72" s="12"/>
      <c r="B72" s="15">
        <v>14.920689582824707</v>
      </c>
      <c r="C72" s="15">
        <f t="shared" si="15"/>
        <v>6.8985710559844966</v>
      </c>
      <c r="D72" s="15">
        <f t="shared" si="16"/>
        <v>7917189.7911047796</v>
      </c>
      <c r="E72" s="15">
        <f t="shared" si="17"/>
        <v>79171897.911047801</v>
      </c>
      <c r="F72" s="15">
        <f t="shared" si="18"/>
        <v>316687591.64419121</v>
      </c>
      <c r="G72" s="15">
        <f t="shared" si="19"/>
        <v>8.50063104731246</v>
      </c>
      <c r="H72" s="7" t="s">
        <v>32</v>
      </c>
      <c r="I72" s="20">
        <v>51206541.790783778</v>
      </c>
      <c r="J72" s="34">
        <v>52022.955801614109</v>
      </c>
    </row>
    <row r="73" spans="1:10" x14ac:dyDescent="0.2">
      <c r="A73" s="7" t="s">
        <v>30</v>
      </c>
      <c r="B73" s="15">
        <v>18.017370223999023</v>
      </c>
      <c r="C73" s="15">
        <f t="shared" si="15"/>
        <v>5.9782375694274901</v>
      </c>
      <c r="D73" s="15">
        <f t="shared" si="16"/>
        <v>951124.93937707518</v>
      </c>
      <c r="E73" s="15">
        <f t="shared" si="17"/>
        <v>9511249.3937707525</v>
      </c>
      <c r="F73" s="15">
        <f t="shared" si="18"/>
        <v>38044997.57508301</v>
      </c>
      <c r="G73" s="15">
        <f t="shared" si="19"/>
        <v>7.5802975607554535</v>
      </c>
      <c r="H73" s="7" t="s">
        <v>33</v>
      </c>
      <c r="I73" s="20">
        <v>42280916.086720012</v>
      </c>
      <c r="J73" s="34">
        <v>16670.388596234487</v>
      </c>
    </row>
    <row r="74" spans="1:10" x14ac:dyDescent="0.2">
      <c r="A74" s="12"/>
      <c r="B74" s="15">
        <v>19.233608245849609</v>
      </c>
      <c r="C74" s="15">
        <f t="shared" si="15"/>
        <v>5.6167716293334955</v>
      </c>
      <c r="D74" s="15">
        <f t="shared" si="16"/>
        <v>413782.03326093155</v>
      </c>
      <c r="E74" s="15">
        <f t="shared" si="17"/>
        <v>4137820.3326093154</v>
      </c>
      <c r="F74" s="15">
        <f t="shared" si="18"/>
        <v>16551281.330437262</v>
      </c>
      <c r="G74" s="15">
        <f t="shared" si="19"/>
        <v>7.218831620661458</v>
      </c>
    </row>
    <row r="75" spans="1:10" x14ac:dyDescent="0.2">
      <c r="A75" s="7" t="s">
        <v>31</v>
      </c>
      <c r="B75" s="15">
        <v>16.830780029296875</v>
      </c>
      <c r="C75" s="15">
        <f t="shared" si="15"/>
        <v>6.330892175292969</v>
      </c>
      <c r="D75" s="15">
        <f t="shared" si="16"/>
        <v>2142358.6397887124</v>
      </c>
      <c r="E75" s="15">
        <f t="shared" si="17"/>
        <v>21423586.397887126</v>
      </c>
      <c r="F75" s="15">
        <f t="shared" si="18"/>
        <v>85694345.591548502</v>
      </c>
      <c r="G75" s="15">
        <f t="shared" si="19"/>
        <v>7.9329521666209324</v>
      </c>
    </row>
    <row r="76" spans="1:10" x14ac:dyDescent="0.2">
      <c r="A76" s="12"/>
      <c r="B76" s="15">
        <v>23.026790618896484</v>
      </c>
      <c r="C76" s="15">
        <f t="shared" si="15"/>
        <v>4.4894378280639646</v>
      </c>
      <c r="D76" s="15">
        <f t="shared" si="16"/>
        <v>30862.977914766074</v>
      </c>
      <c r="E76" s="15">
        <f t="shared" si="17"/>
        <v>308629.77914766071</v>
      </c>
      <c r="F76" s="15">
        <f t="shared" si="18"/>
        <v>1234519.1165906428</v>
      </c>
      <c r="G76" s="15">
        <f t="shared" si="19"/>
        <v>6.0914978193919271</v>
      </c>
    </row>
    <row r="77" spans="1:10" x14ac:dyDescent="0.2">
      <c r="A77" s="7" t="s">
        <v>32</v>
      </c>
      <c r="B77" s="15">
        <v>17.583225250244141</v>
      </c>
      <c r="C77" s="15">
        <f t="shared" si="15"/>
        <v>6.1072654556274415</v>
      </c>
      <c r="D77" s="15">
        <f t="shared" si="16"/>
        <v>1280163.5447695944</v>
      </c>
      <c r="E77" s="15">
        <f t="shared" si="17"/>
        <v>12801635.447695944</v>
      </c>
      <c r="F77" s="15">
        <f t="shared" si="18"/>
        <v>51206541.790783778</v>
      </c>
      <c r="G77" s="15">
        <f t="shared" si="19"/>
        <v>7.7093254469554049</v>
      </c>
    </row>
    <row r="78" spans="1:10" x14ac:dyDescent="0.2">
      <c r="A78" s="12"/>
      <c r="B78" s="15">
        <v>27.654323577880859</v>
      </c>
      <c r="C78" s="15">
        <f t="shared" si="15"/>
        <v>3.1141350326538078</v>
      </c>
      <c r="D78" s="15">
        <f t="shared" si="16"/>
        <v>1300.5738950403527</v>
      </c>
      <c r="E78" s="15">
        <f t="shared" si="17"/>
        <v>13005.738950403527</v>
      </c>
      <c r="F78" s="15">
        <f t="shared" si="18"/>
        <v>52022.955801614109</v>
      </c>
      <c r="G78" s="15">
        <f t="shared" si="19"/>
        <v>4.7161950239817703</v>
      </c>
    </row>
    <row r="79" spans="1:10" x14ac:dyDescent="0.2">
      <c r="A79" s="7" t="s">
        <v>33</v>
      </c>
      <c r="B79" s="15">
        <v>17.863107681274414</v>
      </c>
      <c r="C79" s="15">
        <f t="shared" si="15"/>
        <v>6.024084397125244</v>
      </c>
      <c r="D79" s="15">
        <f t="shared" si="16"/>
        <v>1057022.9021680003</v>
      </c>
      <c r="E79" s="15">
        <f t="shared" si="17"/>
        <v>10570229.021680003</v>
      </c>
      <c r="F79" s="15">
        <f t="shared" si="18"/>
        <v>42280916.086720012</v>
      </c>
      <c r="G79" s="15">
        <f t="shared" si="19"/>
        <v>7.6261443884532065</v>
      </c>
    </row>
    <row r="80" spans="1:10" x14ac:dyDescent="0.2">
      <c r="A80" s="12"/>
      <c r="B80" s="15">
        <v>29.317342758178711</v>
      </c>
      <c r="C80" s="15">
        <f t="shared" si="15"/>
        <v>2.619885732269287</v>
      </c>
      <c r="D80" s="15">
        <f t="shared" si="16"/>
        <v>416.75971490586215</v>
      </c>
      <c r="E80" s="15">
        <f t="shared" si="17"/>
        <v>4167.5971490586217</v>
      </c>
      <c r="F80" s="15">
        <f t="shared" si="18"/>
        <v>16670.388596234487</v>
      </c>
      <c r="G80" s="15">
        <f t="shared" si="19"/>
        <v>4.2219457235972495</v>
      </c>
    </row>
  </sheetData>
  <phoneticPr fontId="3" type="noConversion"/>
  <pageMargins left="0.75" right="0.75" top="1" bottom="1" header="0.5" footer="0.5"/>
  <pageSetup paperSize="9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51"/>
  <sheetViews>
    <sheetView workbookViewId="0">
      <selection activeCell="A19" sqref="A19"/>
    </sheetView>
  </sheetViews>
  <sheetFormatPr baseColWidth="10" defaultColWidth="10.83203125" defaultRowHeight="16" x14ac:dyDescent="0.2"/>
  <cols>
    <col min="1" max="1" width="26.83203125" bestFit="1" customWidth="1"/>
    <col min="2" max="2" width="23.33203125" style="33" bestFit="1" customWidth="1"/>
    <col min="3" max="3" width="14" bestFit="1" customWidth="1"/>
    <col min="4" max="5" width="14.6640625" bestFit="1" customWidth="1"/>
    <col min="6" max="6" width="14" bestFit="1" customWidth="1"/>
    <col min="7" max="7" width="15" bestFit="1" customWidth="1"/>
    <col min="8" max="8" width="10" bestFit="1" customWidth="1"/>
    <col min="10" max="10" width="11.1640625" bestFit="1" customWidth="1"/>
    <col min="11" max="11" width="13.33203125" bestFit="1" customWidth="1"/>
    <col min="12" max="12" width="12.5" bestFit="1" customWidth="1"/>
  </cols>
  <sheetData>
    <row r="1" spans="1:12" x14ac:dyDescent="0.2">
      <c r="A1" s="1"/>
      <c r="B1" s="1"/>
      <c r="C1" s="22" t="s">
        <v>4</v>
      </c>
      <c r="D1" s="22" t="s">
        <v>5</v>
      </c>
      <c r="E1" s="22" t="s">
        <v>6</v>
      </c>
      <c r="F1" s="1"/>
      <c r="G1" s="1"/>
      <c r="H1" s="1"/>
      <c r="I1" s="1"/>
      <c r="J1" s="1"/>
      <c r="K1" s="1"/>
      <c r="L1" s="1"/>
    </row>
    <row r="2" spans="1:12" x14ac:dyDescent="0.2">
      <c r="A2" s="2" t="s">
        <v>21</v>
      </c>
      <c r="B2" s="9" t="s">
        <v>101</v>
      </c>
      <c r="C2" s="35">
        <v>18.584714889526367</v>
      </c>
      <c r="D2" s="35">
        <v>13.474031448364258</v>
      </c>
      <c r="E2" s="35">
        <v>12.912765502929688</v>
      </c>
      <c r="F2" s="1"/>
      <c r="G2" s="1"/>
      <c r="H2" s="1"/>
      <c r="I2" s="1"/>
      <c r="J2" s="1"/>
      <c r="K2" s="1"/>
      <c r="L2" s="1"/>
    </row>
    <row r="3" spans="1:12" x14ac:dyDescent="0.2">
      <c r="A3" s="2"/>
      <c r="B3" s="9" t="s">
        <v>100</v>
      </c>
      <c r="C3" s="35">
        <v>14.732320785522461</v>
      </c>
      <c r="D3" s="35">
        <v>20.441921234130859</v>
      </c>
      <c r="E3" s="35">
        <v>12.397356033325195</v>
      </c>
      <c r="F3" s="1"/>
      <c r="G3" s="1"/>
      <c r="H3" s="1"/>
      <c r="I3" s="1"/>
      <c r="J3" s="1"/>
      <c r="K3" s="1"/>
      <c r="L3" s="1"/>
    </row>
    <row r="4" spans="1:12" x14ac:dyDescent="0.2">
      <c r="A4" s="2"/>
      <c r="B4" s="9" t="s">
        <v>102</v>
      </c>
      <c r="C4" s="35">
        <v>28.035825729370117</v>
      </c>
      <c r="D4" s="35">
        <v>27.375904083251953</v>
      </c>
      <c r="E4" s="35">
        <v>26.944902420043945</v>
      </c>
      <c r="F4" s="1"/>
      <c r="G4" s="1"/>
      <c r="H4" s="1"/>
      <c r="I4" s="1"/>
      <c r="J4" s="1"/>
      <c r="K4" s="1"/>
      <c r="L4" s="1"/>
    </row>
    <row r="5" spans="1:12" x14ac:dyDescent="0.2">
      <c r="A5" s="2" t="s">
        <v>19</v>
      </c>
      <c r="B5" s="9" t="s">
        <v>101</v>
      </c>
      <c r="C5" s="35">
        <v>18.979778289794922</v>
      </c>
      <c r="D5" s="35">
        <v>13.369222640991211</v>
      </c>
      <c r="E5" s="35">
        <v>11.70283031463623</v>
      </c>
      <c r="F5" s="1"/>
      <c r="G5" s="1"/>
      <c r="H5" s="1"/>
      <c r="I5" s="1"/>
      <c r="J5" s="1"/>
      <c r="K5" s="1"/>
      <c r="L5" s="1"/>
    </row>
    <row r="6" spans="1:12" x14ac:dyDescent="0.2">
      <c r="A6" s="1"/>
      <c r="B6" s="9" t="s">
        <v>100</v>
      </c>
      <c r="C6" s="35">
        <v>14.932305335998535</v>
      </c>
      <c r="D6" s="35">
        <v>11.969572067260742</v>
      </c>
      <c r="E6" s="35">
        <v>12.813849449157715</v>
      </c>
      <c r="F6" s="1"/>
      <c r="G6" s="1"/>
      <c r="H6" s="1"/>
      <c r="I6" s="1"/>
      <c r="J6" s="1"/>
      <c r="K6" s="1"/>
      <c r="L6" s="1"/>
    </row>
    <row r="7" spans="1:12" x14ac:dyDescent="0.2">
      <c r="A7" s="2"/>
      <c r="B7" s="9" t="s">
        <v>102</v>
      </c>
      <c r="C7" s="35">
        <v>27.468418121337891</v>
      </c>
      <c r="D7" s="35">
        <v>26.702653884887695</v>
      </c>
      <c r="E7" s="35">
        <v>27.201868057250977</v>
      </c>
      <c r="F7" s="1"/>
      <c r="G7" s="1"/>
      <c r="H7" s="1"/>
      <c r="I7" s="1"/>
      <c r="J7" s="1"/>
      <c r="K7" s="1"/>
      <c r="L7" s="1"/>
    </row>
    <row r="8" spans="1:12" x14ac:dyDescent="0.2">
      <c r="A8" s="2" t="s">
        <v>18</v>
      </c>
      <c r="B8" s="9" t="s">
        <v>101</v>
      </c>
      <c r="C8" s="35">
        <v>19.661497116088867</v>
      </c>
      <c r="D8" s="35">
        <v>12.789956092834473</v>
      </c>
      <c r="E8" s="35">
        <v>11.477437019348145</v>
      </c>
      <c r="F8" s="1"/>
      <c r="G8" s="1"/>
      <c r="H8" s="1"/>
      <c r="I8" s="1"/>
      <c r="J8" s="1"/>
      <c r="K8" s="1"/>
      <c r="L8" s="1"/>
    </row>
    <row r="9" spans="1:12" x14ac:dyDescent="0.2">
      <c r="A9" s="2"/>
      <c r="B9" s="9" t="s">
        <v>100</v>
      </c>
      <c r="C9" s="35">
        <v>13.296780586242676</v>
      </c>
      <c r="D9" s="35">
        <v>11.41185474395752</v>
      </c>
      <c r="E9" s="35">
        <v>11.134185791015625</v>
      </c>
      <c r="F9" s="1"/>
      <c r="G9" s="1"/>
      <c r="H9" s="1"/>
      <c r="I9" s="1"/>
      <c r="J9" s="1"/>
      <c r="K9" s="1"/>
      <c r="L9" s="1"/>
    </row>
    <row r="10" spans="1:12" x14ac:dyDescent="0.2">
      <c r="A10" s="2"/>
      <c r="B10" s="9" t="s">
        <v>102</v>
      </c>
      <c r="C10" s="35">
        <v>26.642890930175781</v>
      </c>
      <c r="D10" s="35">
        <v>26.509666442871094</v>
      </c>
      <c r="E10" s="35">
        <v>27.433845520019531</v>
      </c>
      <c r="F10" s="1"/>
      <c r="G10" s="1"/>
      <c r="H10" s="1"/>
      <c r="I10" s="1"/>
      <c r="J10" s="1"/>
      <c r="K10" s="1"/>
      <c r="L10" s="1"/>
    </row>
    <row r="11" spans="1:12" x14ac:dyDescent="0.2">
      <c r="A11" s="2" t="s">
        <v>20</v>
      </c>
      <c r="B11" s="9" t="s">
        <v>101</v>
      </c>
      <c r="C11" s="35">
        <v>26.766757965087891</v>
      </c>
      <c r="D11" s="35">
        <v>23.264049530029297</v>
      </c>
      <c r="E11" s="35">
        <v>16.957992553710938</v>
      </c>
      <c r="F11" s="1"/>
      <c r="G11" s="1"/>
      <c r="H11" s="1"/>
      <c r="I11" s="1"/>
      <c r="J11" s="1"/>
      <c r="K11" s="1"/>
      <c r="L11" s="1"/>
    </row>
    <row r="12" spans="1:12" x14ac:dyDescent="0.2">
      <c r="A12" s="2"/>
      <c r="B12" s="9" t="s">
        <v>100</v>
      </c>
      <c r="C12" s="35">
        <v>20.375400543212891</v>
      </c>
      <c r="D12" s="35">
        <v>17.434902191162109</v>
      </c>
      <c r="E12" s="35">
        <v>14.939957618713379</v>
      </c>
      <c r="F12" s="1"/>
      <c r="G12" s="1"/>
      <c r="H12" s="1"/>
      <c r="I12" s="1"/>
      <c r="J12" s="1"/>
      <c r="K12" s="1"/>
      <c r="L12" s="1"/>
    </row>
    <row r="13" spans="1:12" x14ac:dyDescent="0.2">
      <c r="A13" s="2"/>
      <c r="B13" s="9" t="s">
        <v>102</v>
      </c>
      <c r="C13" s="35">
        <v>27.978704452514648</v>
      </c>
      <c r="D13" s="35">
        <v>27.329030990600586</v>
      </c>
      <c r="E13" s="35">
        <v>27.218795776367188</v>
      </c>
      <c r="F13" s="1"/>
      <c r="G13" s="1"/>
      <c r="H13" s="1"/>
      <c r="I13" s="1"/>
      <c r="J13" s="1"/>
      <c r="K13" s="1"/>
      <c r="L13" s="1"/>
    </row>
    <row r="14" spans="1:12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2">
      <c r="A15" s="22" t="s">
        <v>12</v>
      </c>
      <c r="B15" s="36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2">
      <c r="A16" s="2" t="s">
        <v>13</v>
      </c>
      <c r="B16" s="26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">
      <c r="A17" s="2" t="s">
        <v>14</v>
      </c>
      <c r="B17" s="36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2">
      <c r="A19" s="2" t="s">
        <v>106</v>
      </c>
      <c r="B19" s="1" t="s">
        <v>49</v>
      </c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">
      <c r="A20" s="1"/>
      <c r="B20" s="1"/>
      <c r="C20" s="1"/>
      <c r="D20" s="1"/>
      <c r="E20" s="1"/>
      <c r="F20" s="1"/>
      <c r="G20" s="1"/>
      <c r="H20" s="1"/>
      <c r="I20" s="1"/>
      <c r="J20" s="62" t="s">
        <v>105</v>
      </c>
      <c r="K20" s="62"/>
      <c r="L20" s="62"/>
    </row>
    <row r="21" spans="1:12" ht="18" x14ac:dyDescent="0.2">
      <c r="A21" s="2" t="s">
        <v>21</v>
      </c>
      <c r="B21" s="22" t="s">
        <v>27</v>
      </c>
      <c r="C21" s="2" t="s">
        <v>83</v>
      </c>
      <c r="D21" s="2" t="s">
        <v>84</v>
      </c>
      <c r="E21" s="2" t="s">
        <v>34</v>
      </c>
      <c r="F21" s="2" t="s">
        <v>35</v>
      </c>
      <c r="G21" s="2" t="s">
        <v>39</v>
      </c>
      <c r="H21" s="2" t="s">
        <v>35</v>
      </c>
      <c r="I21" s="1"/>
      <c r="J21" s="2" t="s">
        <v>36</v>
      </c>
      <c r="K21" s="3" t="s">
        <v>37</v>
      </c>
      <c r="L21" s="3" t="s">
        <v>38</v>
      </c>
    </row>
    <row r="22" spans="1:12" x14ac:dyDescent="0.2">
      <c r="A22" s="1" t="s">
        <v>50</v>
      </c>
      <c r="B22" s="35">
        <v>18.584714889526367</v>
      </c>
      <c r="C22" s="1">
        <f xml:space="preserve"> (-0.2972*B22) + 11.333</f>
        <v>5.8096227348327636</v>
      </c>
      <c r="D22" s="1">
        <f>10^C22</f>
        <v>645093.60233304033</v>
      </c>
      <c r="E22" s="1">
        <f>D22*10</f>
        <v>6450936.0233304035</v>
      </c>
      <c r="F22" s="1">
        <f>E22*4</f>
        <v>25803744.093321614</v>
      </c>
      <c r="G22" s="1">
        <f>LOG10(F22)</f>
        <v>7.411682726160727</v>
      </c>
      <c r="H22" s="37">
        <v>25803744.093321599</v>
      </c>
      <c r="I22" s="37"/>
      <c r="J22" s="1" t="s">
        <v>28</v>
      </c>
      <c r="K22" s="37">
        <v>25803744.093321599</v>
      </c>
      <c r="L22" s="37">
        <v>360258514.47215194</v>
      </c>
    </row>
    <row r="23" spans="1:12" x14ac:dyDescent="0.2">
      <c r="A23" s="1" t="s">
        <v>51</v>
      </c>
      <c r="B23" s="35">
        <v>14.732320785522461</v>
      </c>
      <c r="C23" s="1">
        <f t="shared" ref="C23:C27" si="0" xml:space="preserve"> (-0.2972*B23) + 11.333</f>
        <v>6.9545542625427244</v>
      </c>
      <c r="D23" s="1">
        <f t="shared" ref="D23:D27" si="1">10^C23</f>
        <v>9006462.861803798</v>
      </c>
      <c r="E23" s="1">
        <f t="shared" ref="E23:E27" si="2">D23*10</f>
        <v>90064628.618037984</v>
      </c>
      <c r="F23" s="1">
        <f t="shared" ref="F23:F27" si="3">E23*4</f>
        <v>360258514.47215194</v>
      </c>
      <c r="G23" s="1">
        <f t="shared" ref="G23:G27" si="4">LOG10(F23)</f>
        <v>8.5566142538706877</v>
      </c>
      <c r="H23" s="37">
        <v>360258514.47215194</v>
      </c>
      <c r="I23" s="37"/>
      <c r="J23" s="1" t="s">
        <v>29</v>
      </c>
      <c r="K23" s="37">
        <v>852271262.57980239</v>
      </c>
      <c r="L23" s="37">
        <v>7239707.1739101922</v>
      </c>
    </row>
    <row r="24" spans="1:12" x14ac:dyDescent="0.2">
      <c r="A24" s="1" t="s">
        <v>52</v>
      </c>
      <c r="B24" s="35">
        <v>13.474031448364258</v>
      </c>
      <c r="C24" s="1">
        <f t="shared" si="0"/>
        <v>7.3285178535461428</v>
      </c>
      <c r="D24" s="1">
        <f t="shared" si="1"/>
        <v>21306781.564495061</v>
      </c>
      <c r="E24" s="1">
        <f t="shared" si="2"/>
        <v>213067815.6449506</v>
      </c>
      <c r="F24" s="1">
        <f t="shared" si="3"/>
        <v>852271262.57980239</v>
      </c>
      <c r="G24" s="1">
        <f t="shared" si="4"/>
        <v>8.9305778448741062</v>
      </c>
      <c r="H24" s="37">
        <v>852271262.57980239</v>
      </c>
      <c r="I24" s="37"/>
      <c r="J24" s="1" t="s">
        <v>30</v>
      </c>
      <c r="K24" s="37">
        <v>1251370993.3505411</v>
      </c>
      <c r="L24" s="37">
        <v>1780597577.6644065</v>
      </c>
    </row>
    <row r="25" spans="1:12" x14ac:dyDescent="0.2">
      <c r="A25" s="1" t="s">
        <v>53</v>
      </c>
      <c r="B25" s="35">
        <v>20.441921234130859</v>
      </c>
      <c r="C25" s="1">
        <f t="shared" si="0"/>
        <v>5.2576610092163083</v>
      </c>
      <c r="D25" s="1">
        <f t="shared" si="1"/>
        <v>180992.67934775481</v>
      </c>
      <c r="E25" s="1">
        <f t="shared" si="2"/>
        <v>1809926.7934775481</v>
      </c>
      <c r="F25" s="1">
        <f t="shared" si="3"/>
        <v>7239707.1739101922</v>
      </c>
      <c r="G25" s="1">
        <f t="shared" si="4"/>
        <v>6.8597210005442717</v>
      </c>
      <c r="H25" s="37">
        <v>7239707.1739101922</v>
      </c>
      <c r="I25" s="37"/>
      <c r="J25" s="1"/>
      <c r="K25" s="1"/>
      <c r="L25" s="1"/>
    </row>
    <row r="26" spans="1:12" x14ac:dyDescent="0.2">
      <c r="A26" s="1" t="s">
        <v>54</v>
      </c>
      <c r="B26" s="35">
        <v>12.912765502929688</v>
      </c>
      <c r="C26" s="1">
        <f t="shared" si="0"/>
        <v>7.4953260925292966</v>
      </c>
      <c r="D26" s="1">
        <f t="shared" si="1"/>
        <v>31284274.833763529</v>
      </c>
      <c r="E26" s="1">
        <f t="shared" si="2"/>
        <v>312842748.33763528</v>
      </c>
      <c r="F26" s="1">
        <f t="shared" si="3"/>
        <v>1251370993.3505411</v>
      </c>
      <c r="G26" s="1">
        <f t="shared" si="4"/>
        <v>9.0973860838572609</v>
      </c>
      <c r="H26" s="37">
        <v>1251370993.3505411</v>
      </c>
      <c r="I26" s="37"/>
      <c r="J26" s="1"/>
      <c r="K26" s="1"/>
      <c r="L26" s="1"/>
    </row>
    <row r="27" spans="1:12" x14ac:dyDescent="0.2">
      <c r="A27" s="1" t="s">
        <v>55</v>
      </c>
      <c r="B27" s="35">
        <v>12.397356033325195</v>
      </c>
      <c r="C27" s="1">
        <f t="shared" si="0"/>
        <v>7.6485057868957522</v>
      </c>
      <c r="D27" s="1">
        <f t="shared" si="1"/>
        <v>44514939.441610165</v>
      </c>
      <c r="E27" s="1">
        <f t="shared" si="2"/>
        <v>445149394.41610163</v>
      </c>
      <c r="F27" s="1">
        <f t="shared" si="3"/>
        <v>1780597577.6644065</v>
      </c>
      <c r="G27" s="1">
        <f t="shared" si="4"/>
        <v>9.2505657782237147</v>
      </c>
      <c r="H27" s="37">
        <v>1780597577.6644065</v>
      </c>
      <c r="I27" s="37"/>
      <c r="J27" s="1"/>
      <c r="K27" s="1"/>
      <c r="L27" s="1"/>
    </row>
    <row r="28" spans="1:12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">
      <c r="A29" s="2" t="s">
        <v>19</v>
      </c>
      <c r="B29" s="1"/>
      <c r="C29" s="1"/>
      <c r="D29" s="1"/>
      <c r="E29" s="1"/>
      <c r="F29" s="1"/>
      <c r="G29" s="1"/>
      <c r="H29" s="2"/>
      <c r="I29" s="1"/>
      <c r="J29" s="1"/>
      <c r="K29" s="1"/>
      <c r="L29" s="1"/>
    </row>
    <row r="30" spans="1:12" x14ac:dyDescent="0.2">
      <c r="A30" s="1" t="s">
        <v>50</v>
      </c>
      <c r="B30" s="35">
        <v>18.979778289794922</v>
      </c>
      <c r="C30" s="1">
        <f xml:space="preserve"> (-0.2972*B30) + 11.333</f>
        <v>5.6922098922729489</v>
      </c>
      <c r="D30" s="1">
        <f>10^C30</f>
        <v>492277.3933127551</v>
      </c>
      <c r="E30" s="1">
        <f>D30*10</f>
        <v>4922773.9331275513</v>
      </c>
      <c r="F30" s="1">
        <f>E30*4</f>
        <v>19691095.732510205</v>
      </c>
      <c r="G30" s="1">
        <f>LOG10(F30)</f>
        <v>7.2942698836009123</v>
      </c>
      <c r="H30" s="37">
        <v>19691095.732510205</v>
      </c>
      <c r="I30" s="1"/>
      <c r="J30" s="2" t="s">
        <v>36</v>
      </c>
      <c r="K30" s="3" t="s">
        <v>37</v>
      </c>
      <c r="L30" s="3" t="s">
        <v>38</v>
      </c>
    </row>
    <row r="31" spans="1:12" x14ac:dyDescent="0.2">
      <c r="A31" s="1" t="s">
        <v>51</v>
      </c>
      <c r="B31" s="35">
        <v>14.932305335998535</v>
      </c>
      <c r="C31" s="1">
        <f t="shared" ref="C31:C35" si="5" xml:space="preserve"> (-0.2972*B31) + 11.333</f>
        <v>6.8951188541412352</v>
      </c>
      <c r="D31" s="1">
        <f t="shared" ref="D31:D35" si="6">10^C31</f>
        <v>7854505.6084736707</v>
      </c>
      <c r="E31" s="1">
        <f t="shared" ref="E31:E35" si="7">D31*10</f>
        <v>78545056.084736705</v>
      </c>
      <c r="F31" s="1">
        <f t="shared" ref="F31:F35" si="8">E31*4</f>
        <v>314180224.33894682</v>
      </c>
      <c r="G31" s="1">
        <f t="shared" ref="G31:G35" si="9">LOG10(F31)</f>
        <v>8.4971788454691985</v>
      </c>
      <c r="H31" s="37">
        <v>314180224.33894682</v>
      </c>
      <c r="I31" s="1"/>
      <c r="J31" s="1" t="s">
        <v>28</v>
      </c>
      <c r="K31" s="37">
        <v>19691095.732510205</v>
      </c>
      <c r="L31" s="37">
        <v>314180224.33894682</v>
      </c>
    </row>
    <row r="32" spans="1:12" x14ac:dyDescent="0.2">
      <c r="A32" s="1" t="s">
        <v>52</v>
      </c>
      <c r="B32" s="35">
        <v>13.369222640991211</v>
      </c>
      <c r="C32" s="1">
        <f t="shared" si="5"/>
        <v>7.3596670310974126</v>
      </c>
      <c r="D32" s="1">
        <f t="shared" si="6"/>
        <v>22891119.423356824</v>
      </c>
      <c r="E32" s="1">
        <f t="shared" si="7"/>
        <v>228911194.23356825</v>
      </c>
      <c r="F32" s="1">
        <f t="shared" si="8"/>
        <v>915644776.934273</v>
      </c>
      <c r="G32" s="1">
        <f t="shared" si="9"/>
        <v>8.9617270224253751</v>
      </c>
      <c r="H32" s="37">
        <v>915644776.934273</v>
      </c>
      <c r="I32" s="1"/>
      <c r="J32" s="1" t="s">
        <v>29</v>
      </c>
      <c r="K32" s="37">
        <v>915644776.934273</v>
      </c>
      <c r="L32" s="37">
        <v>2386179844.1500716</v>
      </c>
    </row>
    <row r="33" spans="1:12" x14ac:dyDescent="0.2">
      <c r="A33" s="1" t="s">
        <v>53</v>
      </c>
      <c r="B33" s="35">
        <v>11.969572067260742</v>
      </c>
      <c r="C33" s="1">
        <f t="shared" si="5"/>
        <v>7.775643181610107</v>
      </c>
      <c r="D33" s="1">
        <f t="shared" si="6"/>
        <v>59654496.103751786</v>
      </c>
      <c r="E33" s="1">
        <f t="shared" si="7"/>
        <v>596544961.03751791</v>
      </c>
      <c r="F33" s="1">
        <f t="shared" si="8"/>
        <v>2386179844.1500716</v>
      </c>
      <c r="G33" s="1">
        <f t="shared" si="9"/>
        <v>9.3777031729380713</v>
      </c>
      <c r="H33" s="37">
        <v>2386179844.1500716</v>
      </c>
      <c r="I33" s="1"/>
      <c r="J33" s="1" t="s">
        <v>30</v>
      </c>
      <c r="K33" s="37">
        <v>2864038302.9163671</v>
      </c>
      <c r="L33" s="37">
        <v>1339010353.3771708</v>
      </c>
    </row>
    <row r="34" spans="1:12" x14ac:dyDescent="0.2">
      <c r="A34" s="1" t="s">
        <v>54</v>
      </c>
      <c r="B34" s="35">
        <v>11.70283031463623</v>
      </c>
      <c r="C34" s="1">
        <f t="shared" si="5"/>
        <v>7.8549188304901119</v>
      </c>
      <c r="D34" s="1">
        <f t="shared" si="6"/>
        <v>71600957.572909176</v>
      </c>
      <c r="E34" s="1">
        <f t="shared" si="7"/>
        <v>716009575.72909176</v>
      </c>
      <c r="F34" s="1">
        <f t="shared" si="8"/>
        <v>2864038302.9163671</v>
      </c>
      <c r="G34" s="1">
        <f t="shared" si="9"/>
        <v>9.4569788218180744</v>
      </c>
      <c r="H34" s="37">
        <v>2864038302.9163671</v>
      </c>
      <c r="I34" s="1"/>
      <c r="J34" s="1"/>
      <c r="K34" s="1"/>
      <c r="L34" s="1"/>
    </row>
    <row r="35" spans="1:12" x14ac:dyDescent="0.2">
      <c r="A35" s="1" t="s">
        <v>55</v>
      </c>
      <c r="B35" s="35">
        <v>12.813849449157715</v>
      </c>
      <c r="C35" s="1">
        <f t="shared" si="5"/>
        <v>7.5247239437103275</v>
      </c>
      <c r="D35" s="1">
        <f t="shared" si="6"/>
        <v>33475258.834429268</v>
      </c>
      <c r="E35" s="1">
        <f t="shared" si="7"/>
        <v>334752588.3442927</v>
      </c>
      <c r="F35" s="1">
        <f t="shared" si="8"/>
        <v>1339010353.3771708</v>
      </c>
      <c r="G35" s="1">
        <f t="shared" si="9"/>
        <v>9.12678393503829</v>
      </c>
      <c r="H35" s="37">
        <v>1339010353.3771708</v>
      </c>
      <c r="I35" s="1"/>
      <c r="J35" s="1"/>
      <c r="K35" s="1"/>
      <c r="L35" s="1"/>
    </row>
    <row r="36" spans="1:12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x14ac:dyDescent="0.2">
      <c r="A37" s="2" t="s">
        <v>18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">
      <c r="A38" s="1" t="s">
        <v>50</v>
      </c>
      <c r="B38" s="35">
        <v>19.661497116088867</v>
      </c>
      <c r="C38" s="1">
        <f xml:space="preserve"> (-0.2972*B38) + 11.333</f>
        <v>5.489603057098388</v>
      </c>
      <c r="D38" s="1">
        <f>10^C38</f>
        <v>308747.22089354094</v>
      </c>
      <c r="E38" s="1">
        <f>D38*10</f>
        <v>3087472.2089354093</v>
      </c>
      <c r="F38" s="1">
        <f>E38*4</f>
        <v>12349888.835741637</v>
      </c>
      <c r="G38" s="1">
        <f>LOG10(F38)</f>
        <v>7.0916630484263505</v>
      </c>
      <c r="H38" s="37">
        <v>12349888.835741637</v>
      </c>
      <c r="I38" s="1"/>
      <c r="J38" s="2" t="s">
        <v>36</v>
      </c>
      <c r="K38" s="3" t="s">
        <v>37</v>
      </c>
      <c r="L38" s="3" t="s">
        <v>38</v>
      </c>
    </row>
    <row r="39" spans="1:12" x14ac:dyDescent="0.2">
      <c r="A39" s="1" t="s">
        <v>51</v>
      </c>
      <c r="B39" s="35">
        <v>13.296780586242676</v>
      </c>
      <c r="C39" s="1">
        <f t="shared" ref="C39:C43" si="10" xml:space="preserve"> (-0.2972*B39) + 11.333</f>
        <v>7.3811968097686762</v>
      </c>
      <c r="D39" s="1">
        <f t="shared" ref="D39:D43" si="11">10^C39</f>
        <v>24054526.349995334</v>
      </c>
      <c r="E39" s="1">
        <f t="shared" ref="E39:E43" si="12">D39*10</f>
        <v>240545263.49995333</v>
      </c>
      <c r="F39" s="1">
        <f t="shared" ref="F39:F43" si="13">E39*4</f>
        <v>962181053.99981332</v>
      </c>
      <c r="G39" s="1">
        <f t="shared" ref="G39:G43" si="14">LOG10(F39)</f>
        <v>8.9832568010966387</v>
      </c>
      <c r="H39" s="37">
        <v>962181053.99981332</v>
      </c>
      <c r="I39" s="1"/>
      <c r="J39" s="1" t="s">
        <v>28</v>
      </c>
      <c r="K39" s="37">
        <v>12349888.835741637</v>
      </c>
      <c r="L39" s="37">
        <v>962181053.99981332</v>
      </c>
    </row>
    <row r="40" spans="1:12" x14ac:dyDescent="0.2">
      <c r="A40" s="1" t="s">
        <v>52</v>
      </c>
      <c r="B40" s="35">
        <v>12.789956092834473</v>
      </c>
      <c r="C40" s="1">
        <f t="shared" si="10"/>
        <v>7.5318250492095942</v>
      </c>
      <c r="D40" s="1">
        <f t="shared" si="11"/>
        <v>34027108.759525523</v>
      </c>
      <c r="E40" s="1">
        <f t="shared" si="12"/>
        <v>340271087.59525526</v>
      </c>
      <c r="F40" s="1">
        <f t="shared" si="13"/>
        <v>1361084350.381021</v>
      </c>
      <c r="G40" s="1">
        <f t="shared" si="14"/>
        <v>9.1338850405375567</v>
      </c>
      <c r="H40" s="37">
        <v>1361084350.381021</v>
      </c>
      <c r="I40" s="1"/>
      <c r="J40" s="1" t="s">
        <v>29</v>
      </c>
      <c r="K40" s="37">
        <v>1361084350.381021</v>
      </c>
      <c r="L40" s="37">
        <v>3495077107.0353913</v>
      </c>
    </row>
    <row r="41" spans="1:12" x14ac:dyDescent="0.2">
      <c r="A41" s="1" t="s">
        <v>53</v>
      </c>
      <c r="B41" s="35">
        <v>11.41185474395752</v>
      </c>
      <c r="C41" s="1">
        <f t="shared" si="10"/>
        <v>7.9413967700958246</v>
      </c>
      <c r="D41" s="1">
        <f t="shared" si="11"/>
        <v>87376927.675884783</v>
      </c>
      <c r="E41" s="1">
        <f t="shared" si="12"/>
        <v>873769276.75884783</v>
      </c>
      <c r="F41" s="1">
        <f t="shared" si="13"/>
        <v>3495077107.0353913</v>
      </c>
      <c r="G41" s="1">
        <f t="shared" si="14"/>
        <v>9.5434567614237871</v>
      </c>
      <c r="H41" s="37">
        <v>3495077107.0353913</v>
      </c>
      <c r="I41" s="1"/>
      <c r="J41" s="1" t="s">
        <v>30</v>
      </c>
      <c r="K41" s="37">
        <v>3341686538.5082822</v>
      </c>
      <c r="L41" s="37">
        <v>4226491250.3368382</v>
      </c>
    </row>
    <row r="42" spans="1:12" x14ac:dyDescent="0.2">
      <c r="A42" s="1" t="s">
        <v>54</v>
      </c>
      <c r="B42" s="35">
        <v>11.477437019348145</v>
      </c>
      <c r="C42" s="1">
        <f t="shared" si="10"/>
        <v>7.9219057178497314</v>
      </c>
      <c r="D42" s="1">
        <f t="shared" si="11"/>
        <v>83542163.462707058</v>
      </c>
      <c r="E42" s="1">
        <f t="shared" si="12"/>
        <v>835421634.62707055</v>
      </c>
      <c r="F42" s="1">
        <f t="shared" si="13"/>
        <v>3341686538.5082822</v>
      </c>
      <c r="G42" s="1">
        <f t="shared" si="14"/>
        <v>9.5239657091776948</v>
      </c>
      <c r="H42" s="37">
        <v>3341686538.5082822</v>
      </c>
      <c r="I42" s="1"/>
      <c r="J42" s="1"/>
      <c r="K42" s="1"/>
      <c r="L42" s="1"/>
    </row>
    <row r="43" spans="1:12" x14ac:dyDescent="0.2">
      <c r="A43" s="1" t="s">
        <v>55</v>
      </c>
      <c r="B43" s="35">
        <v>11.134185791015625</v>
      </c>
      <c r="C43" s="1">
        <f t="shared" si="10"/>
        <v>8.0239199829101562</v>
      </c>
      <c r="D43" s="1">
        <f t="shared" si="11"/>
        <v>105662281.25842096</v>
      </c>
      <c r="E43" s="1">
        <f t="shared" si="12"/>
        <v>1056622812.5842096</v>
      </c>
      <c r="F43" s="1">
        <f t="shared" si="13"/>
        <v>4226491250.3368382</v>
      </c>
      <c r="G43" s="1">
        <f t="shared" si="14"/>
        <v>9.6259799742381187</v>
      </c>
      <c r="H43" s="37">
        <v>4226491250.3368382</v>
      </c>
      <c r="I43" s="1"/>
      <c r="J43" s="1"/>
      <c r="K43" s="1"/>
      <c r="L43" s="1"/>
    </row>
    <row r="44" spans="1:12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x14ac:dyDescent="0.2">
      <c r="A45" s="2" t="s">
        <v>20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x14ac:dyDescent="0.2">
      <c r="A46" s="1" t="s">
        <v>50</v>
      </c>
      <c r="B46" s="35">
        <v>26.766757965087891</v>
      </c>
      <c r="C46" s="1">
        <f xml:space="preserve"> (-0.2972*[1]Media!C21) + 11.333</f>
        <v>3.3779195327758789</v>
      </c>
      <c r="D46" s="1">
        <f>10^C46</f>
        <v>2387.3689039408164</v>
      </c>
      <c r="E46" s="1">
        <f>D46*10</f>
        <v>23873.689039408164</v>
      </c>
      <c r="F46" s="1">
        <f>E46*4</f>
        <v>95494.756157632655</v>
      </c>
      <c r="G46" s="1">
        <f>LOG10(F46)</f>
        <v>4.9799795241038414</v>
      </c>
      <c r="H46" s="37">
        <v>95494.756157632655</v>
      </c>
      <c r="I46" s="1"/>
      <c r="J46" s="2" t="s">
        <v>36</v>
      </c>
      <c r="K46" s="3" t="s">
        <v>37</v>
      </c>
      <c r="L46" s="3" t="s">
        <v>38</v>
      </c>
    </row>
    <row r="47" spans="1:12" x14ac:dyDescent="0.2">
      <c r="A47" s="1" t="s">
        <v>51</v>
      </c>
      <c r="B47" s="35">
        <v>20.375400543212891</v>
      </c>
      <c r="C47" s="1">
        <f xml:space="preserve"> (-0.2972*[1]Media!C24) + 11.333</f>
        <v>5.2774309585571286</v>
      </c>
      <c r="D47" s="1">
        <f t="shared" ref="D47:D51" si="15">10^C47</f>
        <v>189422.23586982829</v>
      </c>
      <c r="E47" s="1">
        <f t="shared" ref="E47:E51" si="16">D47*10</f>
        <v>1894222.3586982829</v>
      </c>
      <c r="F47" s="1">
        <f t="shared" ref="F47:F51" si="17">E47*4</f>
        <v>7576889.4347931314</v>
      </c>
      <c r="G47" s="1">
        <f t="shared" ref="G47:G51" si="18">LOG10(F47)</f>
        <v>6.879490949885092</v>
      </c>
      <c r="H47" s="37">
        <v>7576889.4347931314</v>
      </c>
      <c r="I47" s="1"/>
      <c r="J47" s="1" t="s">
        <v>28</v>
      </c>
      <c r="K47" s="37">
        <v>95494.756157632655</v>
      </c>
      <c r="L47" s="37">
        <v>7576889.4347931314</v>
      </c>
    </row>
    <row r="48" spans="1:12" x14ac:dyDescent="0.2">
      <c r="A48" s="1" t="s">
        <v>52</v>
      </c>
      <c r="B48" s="35">
        <v>23.264049530029297</v>
      </c>
      <c r="C48" s="1">
        <f xml:space="preserve"> (-0.2972*[1]Media!C22) + 11.333</f>
        <v>4.4189244796752929</v>
      </c>
      <c r="D48" s="1">
        <f t="shared" si="15"/>
        <v>26237.622525158309</v>
      </c>
      <c r="E48" s="1">
        <f t="shared" si="16"/>
        <v>262376.22525158309</v>
      </c>
      <c r="F48" s="1">
        <f t="shared" si="17"/>
        <v>1049504.9010063324</v>
      </c>
      <c r="G48" s="1">
        <f t="shared" si="18"/>
        <v>6.0209844710032563</v>
      </c>
      <c r="H48" s="37">
        <v>1049504.9010063324</v>
      </c>
      <c r="I48" s="1"/>
      <c r="J48" s="1" t="s">
        <v>29</v>
      </c>
      <c r="K48" s="37">
        <v>1049504.9010063324</v>
      </c>
      <c r="L48" s="37">
        <v>56677026.857610278</v>
      </c>
    </row>
    <row r="49" spans="1:12" x14ac:dyDescent="0.2">
      <c r="A49" s="1" t="s">
        <v>53</v>
      </c>
      <c r="B49" s="35">
        <v>17.434902191162109</v>
      </c>
      <c r="C49" s="1">
        <f xml:space="preserve"> (-0.2972*[1]Media!C25) + 11.333</f>
        <v>6.1513470687866212</v>
      </c>
      <c r="D49" s="1">
        <f t="shared" si="15"/>
        <v>1416925.671440257</v>
      </c>
      <c r="E49" s="1">
        <f t="shared" si="16"/>
        <v>14169256.714402569</v>
      </c>
      <c r="F49" s="1">
        <f t="shared" si="17"/>
        <v>56677026.857610278</v>
      </c>
      <c r="G49" s="1">
        <f t="shared" si="18"/>
        <v>7.7534070601145846</v>
      </c>
      <c r="H49" s="37">
        <v>56677026.857610278</v>
      </c>
      <c r="I49" s="1"/>
      <c r="J49" s="1" t="s">
        <v>30</v>
      </c>
      <c r="K49" s="37">
        <v>78549713.322674468</v>
      </c>
      <c r="L49" s="37">
        <v>312539265.40379292</v>
      </c>
    </row>
    <row r="50" spans="1:12" x14ac:dyDescent="0.2">
      <c r="A50" s="1" t="s">
        <v>54</v>
      </c>
      <c r="B50" s="35">
        <v>16.957992553710938</v>
      </c>
      <c r="C50" s="1">
        <f xml:space="preserve"> (-0.2972*[1]Media!C23) + 11.333</f>
        <v>6.2930846130371094</v>
      </c>
      <c r="D50" s="1">
        <f t="shared" si="15"/>
        <v>1963742.8330668616</v>
      </c>
      <c r="E50" s="1">
        <f t="shared" si="16"/>
        <v>19637428.330668617</v>
      </c>
      <c r="F50" s="1">
        <f t="shared" si="17"/>
        <v>78549713.322674468</v>
      </c>
      <c r="G50" s="1">
        <f t="shared" si="18"/>
        <v>7.8951446043650719</v>
      </c>
      <c r="H50" s="37">
        <v>78549713.322674468</v>
      </c>
      <c r="I50" s="1"/>
      <c r="J50" s="1"/>
      <c r="K50" s="1"/>
      <c r="L50" s="1"/>
    </row>
    <row r="51" spans="1:12" x14ac:dyDescent="0.2">
      <c r="A51" s="1" t="s">
        <v>55</v>
      </c>
      <c r="B51" s="35">
        <v>14.939957618713379</v>
      </c>
      <c r="C51" s="1">
        <f xml:space="preserve"> (-0.2972*[1]Media!C26) + 11.333</f>
        <v>6.8928445957183833</v>
      </c>
      <c r="D51" s="1">
        <f t="shared" si="15"/>
        <v>7813481.6350948224</v>
      </c>
      <c r="E51" s="1">
        <f t="shared" si="16"/>
        <v>78134816.350948229</v>
      </c>
      <c r="F51" s="1">
        <f t="shared" si="17"/>
        <v>312539265.40379292</v>
      </c>
      <c r="G51" s="1">
        <f t="shared" si="18"/>
        <v>8.4949045870463458</v>
      </c>
      <c r="H51" s="37">
        <v>312539265.40379292</v>
      </c>
      <c r="I51" s="1"/>
      <c r="J51" s="1"/>
      <c r="K51" s="1"/>
      <c r="L51" s="1"/>
    </row>
  </sheetData>
  <mergeCells count="1">
    <mergeCell ref="J20:L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1"/>
  <sheetViews>
    <sheetView workbookViewId="0">
      <selection activeCell="B19" sqref="B19"/>
    </sheetView>
  </sheetViews>
  <sheetFormatPr baseColWidth="10" defaultColWidth="10.83203125" defaultRowHeight="16" x14ac:dyDescent="0.2"/>
  <cols>
    <col min="1" max="1" width="20.83203125" bestFit="1" customWidth="1"/>
    <col min="2" max="2" width="23.33203125" style="33" bestFit="1" customWidth="1"/>
    <col min="3" max="3" width="14" bestFit="1" customWidth="1"/>
    <col min="4" max="5" width="14.6640625" bestFit="1" customWidth="1"/>
    <col min="6" max="6" width="14" bestFit="1" customWidth="1"/>
    <col min="7" max="7" width="15" bestFit="1" customWidth="1"/>
    <col min="8" max="8" width="10" bestFit="1" customWidth="1"/>
    <col min="10" max="10" width="11.1640625" bestFit="1" customWidth="1"/>
    <col min="11" max="11" width="13.33203125" bestFit="1" customWidth="1"/>
    <col min="12" max="12" width="12.5" bestFit="1" customWidth="1"/>
  </cols>
  <sheetData>
    <row r="1" spans="1:12" x14ac:dyDescent="0.2">
      <c r="A1" s="1"/>
      <c r="B1" s="1"/>
      <c r="C1" s="22" t="s">
        <v>4</v>
      </c>
      <c r="D1" s="22" t="s">
        <v>5</v>
      </c>
      <c r="E1" s="22" t="s">
        <v>6</v>
      </c>
      <c r="F1" s="1"/>
      <c r="G1" s="1"/>
      <c r="H1" s="1"/>
      <c r="I1" s="35"/>
      <c r="J1" s="35"/>
      <c r="K1" s="35"/>
      <c r="L1" s="35"/>
    </row>
    <row r="2" spans="1:12" x14ac:dyDescent="0.2">
      <c r="A2" s="2" t="s">
        <v>56</v>
      </c>
      <c r="B2" s="9" t="s">
        <v>101</v>
      </c>
      <c r="C2" s="35">
        <v>19.155017852783203</v>
      </c>
      <c r="D2" s="35">
        <v>17.008695602416992</v>
      </c>
      <c r="E2" s="35">
        <v>13.274324417114258</v>
      </c>
      <c r="F2" s="1"/>
      <c r="G2" s="1"/>
      <c r="H2" s="1"/>
      <c r="I2" s="35"/>
      <c r="J2" s="35"/>
      <c r="K2" s="35"/>
      <c r="L2" s="35"/>
    </row>
    <row r="3" spans="1:12" x14ac:dyDescent="0.2">
      <c r="A3" s="2"/>
      <c r="B3" s="9" t="s">
        <v>100</v>
      </c>
      <c r="C3" s="35">
        <v>11.528109550476074</v>
      </c>
      <c r="D3" s="35">
        <v>9.4465847015380859</v>
      </c>
      <c r="E3" s="35">
        <v>11.300865173339844</v>
      </c>
      <c r="F3" s="1"/>
      <c r="G3" s="1"/>
      <c r="H3" s="1"/>
      <c r="I3" s="35"/>
      <c r="J3" s="35"/>
      <c r="K3" s="35"/>
      <c r="L3" s="35"/>
    </row>
    <row r="4" spans="1:12" x14ac:dyDescent="0.2">
      <c r="A4" s="2"/>
      <c r="B4" s="9" t="s">
        <v>102</v>
      </c>
      <c r="C4" s="35">
        <v>28.035825729370117</v>
      </c>
      <c r="D4" s="35">
        <v>27.375904083251953</v>
      </c>
      <c r="E4" s="35">
        <v>26.944902420043945</v>
      </c>
      <c r="F4" s="1"/>
      <c r="G4" s="1"/>
      <c r="H4" s="1"/>
      <c r="I4" s="35"/>
      <c r="J4" s="35"/>
      <c r="K4" s="35"/>
      <c r="L4" s="35"/>
    </row>
    <row r="5" spans="1:12" x14ac:dyDescent="0.2">
      <c r="A5" s="2" t="s">
        <v>15</v>
      </c>
      <c r="B5" s="9" t="s">
        <v>101</v>
      </c>
      <c r="C5" s="35">
        <v>20.286382675170898</v>
      </c>
      <c r="D5" s="35">
        <v>18.922630310058594</v>
      </c>
      <c r="E5" s="35">
        <v>17.232624053955078</v>
      </c>
      <c r="F5" s="1"/>
      <c r="G5" s="1"/>
      <c r="H5" s="1"/>
      <c r="I5" s="35"/>
      <c r="J5" s="35"/>
      <c r="K5" s="35"/>
      <c r="L5" s="35"/>
    </row>
    <row r="6" spans="1:12" x14ac:dyDescent="0.2">
      <c r="A6" s="2"/>
      <c r="B6" s="9" t="s">
        <v>100</v>
      </c>
      <c r="C6" s="35">
        <v>12.639718055725098</v>
      </c>
      <c r="D6" s="35">
        <v>14.157309532165527</v>
      </c>
      <c r="E6" s="35">
        <v>13.930686950683594</v>
      </c>
      <c r="F6" s="1"/>
      <c r="G6" s="1"/>
      <c r="H6" s="1"/>
      <c r="I6" s="35"/>
      <c r="J6" s="35"/>
      <c r="K6" s="35"/>
      <c r="L6" s="35"/>
    </row>
    <row r="7" spans="1:12" x14ac:dyDescent="0.2">
      <c r="A7" s="2"/>
      <c r="B7" s="9" t="s">
        <v>102</v>
      </c>
      <c r="C7" s="35">
        <v>26.642890930175781</v>
      </c>
      <c r="D7" s="35">
        <v>26.509666442871094</v>
      </c>
      <c r="E7" s="35">
        <v>27.433845520019531</v>
      </c>
      <c r="F7" s="1"/>
      <c r="G7" s="1"/>
      <c r="H7" s="1"/>
      <c r="I7" s="35"/>
      <c r="J7" s="35"/>
      <c r="K7" s="35"/>
      <c r="L7" s="35"/>
    </row>
    <row r="8" spans="1:12" x14ac:dyDescent="0.2">
      <c r="A8" s="2" t="s">
        <v>16</v>
      </c>
      <c r="B8" s="9" t="s">
        <v>101</v>
      </c>
      <c r="C8" s="35">
        <v>20.299495697021484</v>
      </c>
      <c r="D8" s="35">
        <v>19.137962341308594</v>
      </c>
      <c r="E8" s="35">
        <v>17.320962905883789</v>
      </c>
      <c r="F8" s="1"/>
      <c r="G8" s="1"/>
      <c r="H8" s="1"/>
      <c r="I8" s="35"/>
      <c r="J8" s="35"/>
      <c r="K8" s="35"/>
      <c r="L8" s="35"/>
    </row>
    <row r="9" spans="1:12" x14ac:dyDescent="0.2">
      <c r="A9" s="2"/>
      <c r="B9" s="9" t="s">
        <v>100</v>
      </c>
      <c r="C9" s="35">
        <v>15.640913009643555</v>
      </c>
      <c r="D9" s="35">
        <v>15.019471168518066</v>
      </c>
      <c r="E9" s="35">
        <v>15.84205436706543</v>
      </c>
      <c r="F9" s="1"/>
      <c r="G9" s="1"/>
      <c r="H9" s="1"/>
      <c r="I9" s="35"/>
      <c r="J9" s="35"/>
      <c r="K9" s="35"/>
      <c r="L9" s="35"/>
    </row>
    <row r="10" spans="1:12" x14ac:dyDescent="0.2">
      <c r="A10" s="2"/>
      <c r="B10" s="9" t="s">
        <v>102</v>
      </c>
      <c r="C10" s="35">
        <v>27.468418121337891</v>
      </c>
      <c r="D10" s="35">
        <v>26.702653884887695</v>
      </c>
      <c r="E10" s="35">
        <v>27.201868057250977</v>
      </c>
      <c r="F10" s="1"/>
      <c r="G10" s="1"/>
      <c r="H10" s="1"/>
      <c r="I10" s="35"/>
      <c r="J10" s="35"/>
      <c r="K10" s="35"/>
      <c r="L10" s="35"/>
    </row>
    <row r="11" spans="1:12" x14ac:dyDescent="0.2">
      <c r="A11" s="2" t="s">
        <v>17</v>
      </c>
      <c r="B11" s="9" t="s">
        <v>101</v>
      </c>
      <c r="C11" s="35">
        <v>20.406642913818359</v>
      </c>
      <c r="D11" s="35">
        <v>19.970170974731445</v>
      </c>
      <c r="E11" s="35">
        <v>20.066621780395508</v>
      </c>
      <c r="F11" s="1"/>
      <c r="G11" s="1"/>
      <c r="H11" s="1"/>
      <c r="I11" s="35"/>
      <c r="J11" s="35"/>
      <c r="K11" s="35"/>
      <c r="L11" s="35"/>
    </row>
    <row r="12" spans="1:12" x14ac:dyDescent="0.2">
      <c r="A12" s="2"/>
      <c r="B12" s="9" t="s">
        <v>100</v>
      </c>
      <c r="C12" s="35">
        <v>12.993547439575195</v>
      </c>
      <c r="D12" s="35">
        <v>12.924678802490234</v>
      </c>
      <c r="E12" s="35">
        <v>12.483047485351562</v>
      </c>
      <c r="F12" s="1"/>
      <c r="G12" s="1"/>
      <c r="H12" s="1"/>
      <c r="I12" s="35"/>
      <c r="J12" s="35"/>
      <c r="K12" s="35"/>
      <c r="L12" s="35"/>
    </row>
    <row r="13" spans="1:12" x14ac:dyDescent="0.2">
      <c r="A13" s="2"/>
      <c r="B13" s="9" t="s">
        <v>102</v>
      </c>
      <c r="C13" s="35">
        <v>27.978704452514648</v>
      </c>
      <c r="D13" s="35">
        <v>27.329030990600586</v>
      </c>
      <c r="E13" s="35">
        <v>27.218795776367188</v>
      </c>
      <c r="F13" s="1"/>
      <c r="G13" s="1"/>
      <c r="H13" s="1"/>
      <c r="I13" s="35"/>
      <c r="J13" s="35"/>
      <c r="K13" s="35"/>
      <c r="L13" s="35"/>
    </row>
    <row r="14" spans="1:12" x14ac:dyDescent="0.2">
      <c r="A14" s="1"/>
      <c r="B14" s="1"/>
      <c r="C14" s="1"/>
      <c r="D14" s="1"/>
      <c r="E14" s="1"/>
      <c r="F14" s="1"/>
      <c r="G14" s="1"/>
      <c r="H14" s="1"/>
      <c r="I14" s="35"/>
      <c r="J14" s="35"/>
      <c r="K14" s="35"/>
      <c r="L14" s="35"/>
    </row>
    <row r="15" spans="1:12" x14ac:dyDescent="0.2">
      <c r="A15" s="22" t="s">
        <v>12</v>
      </c>
      <c r="B15" s="36"/>
      <c r="C15" s="1"/>
      <c r="D15" s="1"/>
      <c r="E15" s="1"/>
      <c r="F15" s="1"/>
      <c r="G15" s="1"/>
      <c r="H15" s="1"/>
      <c r="I15" s="35"/>
      <c r="J15" s="35"/>
      <c r="K15" s="35"/>
      <c r="L15" s="35"/>
    </row>
    <row r="16" spans="1:12" x14ac:dyDescent="0.2">
      <c r="A16" s="2" t="s">
        <v>13</v>
      </c>
      <c r="B16" s="26"/>
      <c r="C16" s="1"/>
      <c r="D16" s="1"/>
      <c r="E16" s="1"/>
      <c r="F16" s="1"/>
      <c r="G16" s="1"/>
      <c r="H16" s="1"/>
      <c r="I16" s="35"/>
      <c r="J16" s="35"/>
      <c r="K16" s="35"/>
      <c r="L16" s="35"/>
    </row>
    <row r="17" spans="1:12" x14ac:dyDescent="0.2">
      <c r="A17" s="2" t="s">
        <v>14</v>
      </c>
      <c r="B17" s="36"/>
      <c r="C17" s="1"/>
      <c r="D17" s="1"/>
      <c r="E17" s="1"/>
      <c r="F17" s="1"/>
      <c r="G17" s="1"/>
      <c r="H17" s="1"/>
      <c r="I17" s="35"/>
      <c r="J17" s="35"/>
      <c r="K17" s="35"/>
      <c r="L17" s="35"/>
    </row>
    <row r="18" spans="1:12" x14ac:dyDescent="0.2">
      <c r="A18" s="1"/>
      <c r="B18" s="1"/>
      <c r="C18" s="1"/>
      <c r="D18" s="1"/>
      <c r="E18" s="1"/>
      <c r="F18" s="1"/>
      <c r="G18" s="1"/>
      <c r="H18" s="1"/>
      <c r="I18" s="35"/>
      <c r="J18" s="35"/>
      <c r="K18" s="35"/>
      <c r="L18" s="35"/>
    </row>
    <row r="19" spans="1:12" x14ac:dyDescent="0.2">
      <c r="A19" s="2" t="s">
        <v>106</v>
      </c>
      <c r="B19" s="1" t="s">
        <v>57</v>
      </c>
      <c r="C19" s="1"/>
      <c r="D19" s="1"/>
      <c r="E19" s="1"/>
      <c r="F19" s="1"/>
      <c r="G19" s="1"/>
      <c r="H19" s="1"/>
      <c r="I19" s="35"/>
      <c r="J19" s="35"/>
      <c r="K19" s="35"/>
      <c r="L19" s="35"/>
    </row>
    <row r="20" spans="1:12" x14ac:dyDescent="0.2">
      <c r="A20" s="1"/>
      <c r="B20" s="1"/>
      <c r="C20" s="1"/>
      <c r="D20" s="1"/>
      <c r="E20" s="1"/>
      <c r="F20" s="1"/>
      <c r="G20" s="1"/>
      <c r="H20" s="1"/>
      <c r="I20" s="35"/>
      <c r="J20" s="62" t="s">
        <v>105</v>
      </c>
      <c r="K20" s="62"/>
      <c r="L20" s="62"/>
    </row>
    <row r="21" spans="1:12" ht="18" x14ac:dyDescent="0.2">
      <c r="A21" s="2" t="s">
        <v>56</v>
      </c>
      <c r="B21" s="22" t="s">
        <v>27</v>
      </c>
      <c r="C21" s="2" t="s">
        <v>83</v>
      </c>
      <c r="D21" s="2" t="s">
        <v>84</v>
      </c>
      <c r="E21" s="2" t="s">
        <v>34</v>
      </c>
      <c r="F21" s="2" t="s">
        <v>35</v>
      </c>
      <c r="G21" s="2" t="s">
        <v>39</v>
      </c>
      <c r="H21" s="2" t="s">
        <v>35</v>
      </c>
      <c r="I21" s="35"/>
      <c r="J21" s="2" t="s">
        <v>36</v>
      </c>
      <c r="K21" s="3" t="s">
        <v>37</v>
      </c>
      <c r="L21" s="3" t="s">
        <v>38</v>
      </c>
    </row>
    <row r="22" spans="1:12" x14ac:dyDescent="0.2">
      <c r="A22" s="1" t="s">
        <v>50</v>
      </c>
      <c r="B22" s="35">
        <v>19.155017852783203</v>
      </c>
      <c r="C22" s="1">
        <f xml:space="preserve"> (-0.3058*B22) + 9.5588</f>
        <v>3.7011955406188957</v>
      </c>
      <c r="D22" s="1">
        <f>10^C22</f>
        <v>5025.688196539616</v>
      </c>
      <c r="E22" s="1">
        <f>D22*10</f>
        <v>50256.881965396162</v>
      </c>
      <c r="F22" s="1">
        <f>E22*4</f>
        <v>201027.52786158465</v>
      </c>
      <c r="G22" s="1">
        <f>LOG10(F22)</f>
        <v>5.3032555319468582</v>
      </c>
      <c r="H22" s="37">
        <v>201027.52786158465</v>
      </c>
      <c r="I22" s="35"/>
      <c r="J22" s="1" t="s">
        <v>28</v>
      </c>
      <c r="K22" s="37">
        <v>201027.52786158465</v>
      </c>
      <c r="L22" s="37">
        <v>43207992.689392902</v>
      </c>
    </row>
    <row r="23" spans="1:12" x14ac:dyDescent="0.2">
      <c r="A23" s="1" t="s">
        <v>51</v>
      </c>
      <c r="B23" s="35">
        <v>11.528109550476074</v>
      </c>
      <c r="C23" s="1">
        <f t="shared" ref="C23:C27" si="0" xml:space="preserve"> (-0.3058*B23) + 9.5588</f>
        <v>6.033504099464416</v>
      </c>
      <c r="D23" s="1">
        <f t="shared" ref="D23:D27" si="1">10^C23</f>
        <v>1080199.8172348225</v>
      </c>
      <c r="E23" s="1">
        <f t="shared" ref="E23:E27" si="2">D23*10</f>
        <v>10801998.172348225</v>
      </c>
      <c r="F23" s="1">
        <f t="shared" ref="F23:F27" si="3">E23*4</f>
        <v>43207992.689392902</v>
      </c>
      <c r="G23" s="1">
        <f t="shared" ref="G23:G27" si="4">LOG10(F23)</f>
        <v>7.6355640907923794</v>
      </c>
      <c r="H23" s="37">
        <v>43207992.689392902</v>
      </c>
      <c r="I23" s="35"/>
      <c r="J23" s="1" t="s">
        <v>29</v>
      </c>
      <c r="K23" s="37">
        <v>911173.07116432278</v>
      </c>
      <c r="L23" s="37">
        <v>187108875.87582365</v>
      </c>
    </row>
    <row r="24" spans="1:12" x14ac:dyDescent="0.2">
      <c r="A24" s="1" t="s">
        <v>52</v>
      </c>
      <c r="B24" s="35">
        <v>17.008695602416992</v>
      </c>
      <c r="C24" s="1">
        <f t="shared" si="0"/>
        <v>4.3575408847808834</v>
      </c>
      <c r="D24" s="1">
        <f t="shared" si="1"/>
        <v>22779.326779108069</v>
      </c>
      <c r="E24" s="1">
        <f t="shared" si="2"/>
        <v>227793.2677910807</v>
      </c>
      <c r="F24" s="1">
        <f t="shared" si="3"/>
        <v>911173.07116432278</v>
      </c>
      <c r="G24" s="1">
        <f t="shared" si="4"/>
        <v>5.9596008761088459</v>
      </c>
      <c r="H24" s="37">
        <v>911173.07116432278</v>
      </c>
      <c r="I24" s="35"/>
      <c r="J24" s="1" t="s">
        <v>30</v>
      </c>
      <c r="K24" s="37">
        <v>12634893.470553299</v>
      </c>
      <c r="L24" s="37">
        <v>50705541.065680318</v>
      </c>
    </row>
    <row r="25" spans="1:12" x14ac:dyDescent="0.2">
      <c r="A25" s="1" t="s">
        <v>53</v>
      </c>
      <c r="B25" s="35">
        <v>9.4465847015380859</v>
      </c>
      <c r="C25" s="1">
        <f t="shared" si="0"/>
        <v>6.6700343982696531</v>
      </c>
      <c r="D25" s="1">
        <f t="shared" si="1"/>
        <v>4677721.8968955912</v>
      </c>
      <c r="E25" s="1">
        <f t="shared" si="2"/>
        <v>46777218.968955912</v>
      </c>
      <c r="F25" s="1">
        <f t="shared" si="3"/>
        <v>187108875.87582365</v>
      </c>
      <c r="G25" s="1">
        <f t="shared" si="4"/>
        <v>8.2720943895976156</v>
      </c>
      <c r="H25" s="37">
        <v>187108875.87582365</v>
      </c>
      <c r="I25" s="35"/>
      <c r="J25" s="35"/>
      <c r="K25" s="35"/>
      <c r="L25" s="35"/>
    </row>
    <row r="26" spans="1:12" x14ac:dyDescent="0.2">
      <c r="A26" s="1" t="s">
        <v>54</v>
      </c>
      <c r="B26" s="35">
        <v>13.274324417114258</v>
      </c>
      <c r="C26" s="1">
        <f t="shared" si="0"/>
        <v>5.4995115932464591</v>
      </c>
      <c r="D26" s="1">
        <f t="shared" si="1"/>
        <v>315872.33676383249</v>
      </c>
      <c r="E26" s="1">
        <f t="shared" si="2"/>
        <v>3158723.3676383249</v>
      </c>
      <c r="F26" s="1">
        <f t="shared" si="3"/>
        <v>12634893.470553299</v>
      </c>
      <c r="G26" s="1">
        <f t="shared" si="4"/>
        <v>7.1015715845744216</v>
      </c>
      <c r="H26" s="37">
        <v>12634893.470553299</v>
      </c>
      <c r="I26" s="35"/>
      <c r="J26" s="35"/>
      <c r="K26" s="35"/>
      <c r="L26" s="35"/>
    </row>
    <row r="27" spans="1:12" x14ac:dyDescent="0.2">
      <c r="A27" s="1" t="s">
        <v>55</v>
      </c>
      <c r="B27" s="35">
        <v>11.300865173339844</v>
      </c>
      <c r="C27" s="1">
        <f t="shared" si="0"/>
        <v>6.1029954299926752</v>
      </c>
      <c r="D27" s="1">
        <f t="shared" si="1"/>
        <v>1267638.526642008</v>
      </c>
      <c r="E27" s="1">
        <f t="shared" si="2"/>
        <v>12676385.266420079</v>
      </c>
      <c r="F27" s="1">
        <f t="shared" si="3"/>
        <v>50705541.065680318</v>
      </c>
      <c r="G27" s="1">
        <f t="shared" si="4"/>
        <v>7.7050554213206386</v>
      </c>
      <c r="H27" s="37">
        <v>50705541.065680318</v>
      </c>
      <c r="I27" s="35"/>
      <c r="J27" s="35"/>
      <c r="K27" s="35"/>
      <c r="L27" s="35"/>
    </row>
    <row r="28" spans="1:12" x14ac:dyDescent="0.2">
      <c r="A28" s="1"/>
      <c r="B28" s="35"/>
      <c r="C28" s="35"/>
      <c r="D28" s="35"/>
      <c r="E28" s="35"/>
      <c r="F28" s="35"/>
      <c r="G28" s="35"/>
      <c r="H28" s="37"/>
      <c r="I28" s="35"/>
      <c r="J28" s="35"/>
      <c r="K28" s="35"/>
      <c r="L28" s="35"/>
    </row>
    <row r="29" spans="1:12" x14ac:dyDescent="0.2">
      <c r="A29" s="2" t="s">
        <v>16</v>
      </c>
      <c r="B29" s="35"/>
      <c r="C29" s="35"/>
      <c r="D29" s="35"/>
      <c r="E29" s="35"/>
      <c r="F29" s="35"/>
      <c r="G29" s="35"/>
      <c r="H29" s="37"/>
      <c r="I29" s="35"/>
      <c r="J29" s="35"/>
      <c r="K29" s="35"/>
      <c r="L29" s="35"/>
    </row>
    <row r="30" spans="1:12" x14ac:dyDescent="0.2">
      <c r="A30" s="1" t="s">
        <v>50</v>
      </c>
      <c r="B30" s="35">
        <v>20.299495697021484</v>
      </c>
      <c r="C30" s="38">
        <f xml:space="preserve"> (-0.3058*B30) + 9.5588</f>
        <v>3.3512142158508293</v>
      </c>
      <c r="D30" s="35">
        <f>10^C30</f>
        <v>2244.988992054497</v>
      </c>
      <c r="E30" s="35">
        <f>D30*10</f>
        <v>22449.889920544971</v>
      </c>
      <c r="F30" s="35">
        <f>E30*4</f>
        <v>89799.559682179883</v>
      </c>
      <c r="G30" s="35">
        <f>LOG10(F30)</f>
        <v>4.9532742071787919</v>
      </c>
      <c r="H30" s="37">
        <v>89799.559682179883</v>
      </c>
      <c r="I30" s="35"/>
      <c r="J30" s="2" t="s">
        <v>36</v>
      </c>
      <c r="K30" s="3" t="s">
        <v>37</v>
      </c>
      <c r="L30" s="3" t="s">
        <v>38</v>
      </c>
    </row>
    <row r="31" spans="1:12" x14ac:dyDescent="0.2">
      <c r="A31" s="1" t="s">
        <v>51</v>
      </c>
      <c r="B31" s="35">
        <v>15.640913009643555</v>
      </c>
      <c r="C31" s="38">
        <f t="shared" ref="C31:C35" si="5" xml:space="preserve"> (-0.3058*B31) + 9.5588</f>
        <v>4.7758088016510003</v>
      </c>
      <c r="D31" s="35">
        <f t="shared" ref="D31:D35" si="6">10^C31</f>
        <v>59677.249936972112</v>
      </c>
      <c r="E31" s="35">
        <f t="shared" ref="E31:E35" si="7">D31*10</f>
        <v>596772.49936972116</v>
      </c>
      <c r="F31" s="35">
        <f t="shared" ref="F31:F35" si="8">E31*4</f>
        <v>2387089.9974788846</v>
      </c>
      <c r="G31" s="35">
        <f t="shared" ref="G31:G35" si="9">LOG10(F31)</f>
        <v>6.3778687929789628</v>
      </c>
      <c r="H31" s="37">
        <v>2387089.9974788846</v>
      </c>
      <c r="I31" s="35"/>
      <c r="J31" s="1" t="s">
        <v>28</v>
      </c>
      <c r="K31" s="37">
        <v>89799.559682179883</v>
      </c>
      <c r="L31" s="37">
        <v>2387089.9974788846</v>
      </c>
    </row>
    <row r="32" spans="1:12" x14ac:dyDescent="0.2">
      <c r="A32" s="1" t="s">
        <v>52</v>
      </c>
      <c r="B32" s="35">
        <v>19.137962341308594</v>
      </c>
      <c r="C32" s="38">
        <f t="shared" si="5"/>
        <v>3.706411116027831</v>
      </c>
      <c r="D32" s="35">
        <f t="shared" si="6"/>
        <v>5086.4070910394703</v>
      </c>
      <c r="E32" s="35">
        <f t="shared" si="7"/>
        <v>50864.070910394701</v>
      </c>
      <c r="F32" s="35">
        <f t="shared" si="8"/>
        <v>203456.2836415788</v>
      </c>
      <c r="G32" s="35">
        <f t="shared" si="9"/>
        <v>5.3084711073557944</v>
      </c>
      <c r="H32" s="37">
        <v>203456.2836415788</v>
      </c>
      <c r="I32" s="35"/>
      <c r="J32" s="1" t="s">
        <v>29</v>
      </c>
      <c r="K32" s="37">
        <v>203456.2836415788</v>
      </c>
      <c r="L32" s="37">
        <v>3697478.9311615564</v>
      </c>
    </row>
    <row r="33" spans="1:12" x14ac:dyDescent="0.2">
      <c r="A33" s="1" t="s">
        <v>53</v>
      </c>
      <c r="B33" s="35">
        <v>15.019471168518066</v>
      </c>
      <c r="C33" s="38">
        <f t="shared" si="5"/>
        <v>4.9658457166671752</v>
      </c>
      <c r="D33" s="35">
        <f t="shared" si="6"/>
        <v>92436.97327903891</v>
      </c>
      <c r="E33" s="35">
        <f t="shared" si="7"/>
        <v>924369.7327903891</v>
      </c>
      <c r="F33" s="35">
        <f t="shared" si="8"/>
        <v>3697478.9311615564</v>
      </c>
      <c r="G33" s="35">
        <f t="shared" si="9"/>
        <v>6.5679057079951386</v>
      </c>
      <c r="H33" s="37">
        <v>3697478.9311615564</v>
      </c>
      <c r="I33" s="35"/>
      <c r="J33" s="1" t="s">
        <v>30</v>
      </c>
      <c r="K33" s="37">
        <v>731323.5095122233</v>
      </c>
      <c r="L33" s="37">
        <v>2071856.9468886531</v>
      </c>
    </row>
    <row r="34" spans="1:12" x14ac:dyDescent="0.2">
      <c r="A34" s="1" t="s">
        <v>54</v>
      </c>
      <c r="B34" s="35">
        <v>17.320962905883789</v>
      </c>
      <c r="C34" s="38">
        <f t="shared" si="5"/>
        <v>4.262049543380737</v>
      </c>
      <c r="D34" s="35">
        <f t="shared" si="6"/>
        <v>18283.087737805581</v>
      </c>
      <c r="E34" s="35">
        <f t="shared" si="7"/>
        <v>182830.87737805583</v>
      </c>
      <c r="F34" s="35">
        <f t="shared" si="8"/>
        <v>731323.5095122233</v>
      </c>
      <c r="G34" s="35">
        <f t="shared" si="9"/>
        <v>5.8641095347087004</v>
      </c>
      <c r="H34" s="37">
        <v>731323.5095122233</v>
      </c>
      <c r="I34" s="35"/>
      <c r="J34" s="35"/>
      <c r="K34" s="35"/>
      <c r="L34" s="35"/>
    </row>
    <row r="35" spans="1:12" x14ac:dyDescent="0.2">
      <c r="A35" s="1" t="s">
        <v>55</v>
      </c>
      <c r="B35" s="35">
        <v>15.84205436706543</v>
      </c>
      <c r="C35" s="38">
        <f t="shared" si="5"/>
        <v>4.7142997745513915</v>
      </c>
      <c r="D35" s="35">
        <f t="shared" si="6"/>
        <v>51796.423672216326</v>
      </c>
      <c r="E35" s="35">
        <f t="shared" si="7"/>
        <v>517964.23672216327</v>
      </c>
      <c r="F35" s="35">
        <f t="shared" si="8"/>
        <v>2071856.9468886531</v>
      </c>
      <c r="G35" s="35">
        <f t="shared" si="9"/>
        <v>6.316359765879354</v>
      </c>
      <c r="H35" s="37">
        <v>2071856.9468886531</v>
      </c>
      <c r="I35" s="35"/>
      <c r="J35" s="35"/>
      <c r="K35" s="35"/>
      <c r="L35" s="35"/>
    </row>
    <row r="36" spans="1:12" x14ac:dyDescent="0.2">
      <c r="A36" s="1"/>
      <c r="B36" s="35"/>
      <c r="C36" s="35"/>
      <c r="D36" s="35"/>
      <c r="E36" s="35"/>
      <c r="F36" s="35"/>
      <c r="G36" s="35"/>
      <c r="H36" s="37"/>
      <c r="I36" s="35"/>
      <c r="J36" s="35"/>
      <c r="K36" s="35"/>
      <c r="L36" s="35"/>
    </row>
    <row r="37" spans="1:12" x14ac:dyDescent="0.2">
      <c r="A37" s="2" t="s">
        <v>15</v>
      </c>
      <c r="B37" s="35"/>
      <c r="C37" s="35"/>
      <c r="D37" s="35"/>
      <c r="E37" s="35"/>
      <c r="F37" s="35"/>
      <c r="G37" s="35"/>
      <c r="H37" s="37"/>
      <c r="I37" s="35"/>
      <c r="J37" s="35"/>
      <c r="K37" s="35"/>
      <c r="L37" s="35"/>
    </row>
    <row r="38" spans="1:12" x14ac:dyDescent="0.2">
      <c r="A38" s="1" t="s">
        <v>50</v>
      </c>
      <c r="B38" s="35">
        <v>20.286382675170898</v>
      </c>
      <c r="C38" s="38">
        <f xml:space="preserve"> (-0.3058*B38) + 9.5588</f>
        <v>3.3552241779327385</v>
      </c>
      <c r="D38" s="35">
        <f>10^C38</f>
        <v>2265.813593303968</v>
      </c>
      <c r="E38" s="35">
        <f>D38*10</f>
        <v>22658.135933039681</v>
      </c>
      <c r="F38" s="35">
        <f>E38*4</f>
        <v>90632.543732158723</v>
      </c>
      <c r="G38" s="35">
        <f>LOG10(F38)</f>
        <v>4.957284169260701</v>
      </c>
      <c r="H38" s="37">
        <v>90632.543732158723</v>
      </c>
      <c r="I38" s="35"/>
      <c r="J38" s="2" t="s">
        <v>36</v>
      </c>
      <c r="K38" s="3" t="s">
        <v>37</v>
      </c>
      <c r="L38" s="3" t="s">
        <v>38</v>
      </c>
    </row>
    <row r="39" spans="1:12" x14ac:dyDescent="0.2">
      <c r="A39" s="1" t="s">
        <v>51</v>
      </c>
      <c r="B39" s="35">
        <v>12.639718055725098</v>
      </c>
      <c r="C39" s="38">
        <f t="shared" ref="C39:C43" si="10" xml:space="preserve"> (-0.3058*B39) + 9.5588</f>
        <v>5.6935742185592648</v>
      </c>
      <c r="D39" s="35">
        <f t="shared" ref="D39:D43" si="11">10^C39</f>
        <v>493826.30326198658</v>
      </c>
      <c r="E39" s="35">
        <f t="shared" ref="E39:E43" si="12">D39*10</f>
        <v>4938263.0326198656</v>
      </c>
      <c r="F39" s="35">
        <f t="shared" ref="F39:F43" si="13">E39*4</f>
        <v>19753052.130479462</v>
      </c>
      <c r="G39" s="35">
        <f t="shared" ref="G39:G43" si="14">LOG10(F39)</f>
        <v>7.2956342098872282</v>
      </c>
      <c r="H39" s="37">
        <v>19753052.130479462</v>
      </c>
      <c r="I39" s="35"/>
      <c r="J39" s="1" t="s">
        <v>28</v>
      </c>
      <c r="K39" s="37">
        <v>90632.543732158723</v>
      </c>
      <c r="L39" s="37">
        <v>19753052.130479462</v>
      </c>
    </row>
    <row r="40" spans="1:12" x14ac:dyDescent="0.2">
      <c r="A40" s="1" t="s">
        <v>52</v>
      </c>
      <c r="B40" s="35">
        <v>18.922630310058594</v>
      </c>
      <c r="C40" s="38">
        <f t="shared" si="10"/>
        <v>3.7722596511840818</v>
      </c>
      <c r="D40" s="35">
        <f t="shared" si="11"/>
        <v>5919.1541625322152</v>
      </c>
      <c r="E40" s="35">
        <f t="shared" si="12"/>
        <v>59191.541625322148</v>
      </c>
      <c r="F40" s="35">
        <f t="shared" si="13"/>
        <v>236766.16650128859</v>
      </c>
      <c r="G40" s="35">
        <f t="shared" si="14"/>
        <v>5.3743196425120443</v>
      </c>
      <c r="H40" s="37">
        <v>236766.16650128859</v>
      </c>
      <c r="I40" s="35"/>
      <c r="J40" s="1" t="s">
        <v>29</v>
      </c>
      <c r="K40" s="37">
        <v>236766.16650128859</v>
      </c>
      <c r="L40" s="37">
        <v>6785076.3095423132</v>
      </c>
    </row>
    <row r="41" spans="1:12" x14ac:dyDescent="0.2">
      <c r="A41" s="1" t="s">
        <v>53</v>
      </c>
      <c r="B41" s="35">
        <v>14.157309532165527</v>
      </c>
      <c r="C41" s="38">
        <f t="shared" si="10"/>
        <v>5.2294947450637812</v>
      </c>
      <c r="D41" s="35">
        <f t="shared" si="11"/>
        <v>169626.90773855784</v>
      </c>
      <c r="E41" s="35">
        <f t="shared" si="12"/>
        <v>1696269.0773855783</v>
      </c>
      <c r="F41" s="35">
        <f t="shared" si="13"/>
        <v>6785076.3095423132</v>
      </c>
      <c r="G41" s="35">
        <f t="shared" si="14"/>
        <v>6.8315547363917446</v>
      </c>
      <c r="H41" s="37">
        <v>6785076.3095423132</v>
      </c>
      <c r="I41" s="35"/>
      <c r="J41" s="1" t="s">
        <v>30</v>
      </c>
      <c r="K41" s="37">
        <v>778257.93186512007</v>
      </c>
      <c r="L41" s="37">
        <v>7958952.665332648</v>
      </c>
    </row>
    <row r="42" spans="1:12" x14ac:dyDescent="0.2">
      <c r="A42" s="1" t="s">
        <v>54</v>
      </c>
      <c r="B42" s="35">
        <v>17.232624053955078</v>
      </c>
      <c r="C42" s="38">
        <f t="shared" si="10"/>
        <v>4.2890635643005366</v>
      </c>
      <c r="D42" s="35">
        <f t="shared" si="11"/>
        <v>19456.448296628001</v>
      </c>
      <c r="E42" s="35">
        <f t="shared" si="12"/>
        <v>194564.48296628002</v>
      </c>
      <c r="F42" s="35">
        <f t="shared" si="13"/>
        <v>778257.93186512007</v>
      </c>
      <c r="G42" s="35">
        <f t="shared" si="14"/>
        <v>5.8911235556284991</v>
      </c>
      <c r="H42" s="37">
        <v>778257.93186512007</v>
      </c>
      <c r="I42" s="35"/>
      <c r="J42" s="35"/>
      <c r="K42" s="35"/>
      <c r="L42" s="35"/>
    </row>
    <row r="43" spans="1:12" x14ac:dyDescent="0.2">
      <c r="A43" s="1" t="s">
        <v>55</v>
      </c>
      <c r="B43" s="35">
        <v>13.930686950683594</v>
      </c>
      <c r="C43" s="38">
        <f t="shared" si="10"/>
        <v>5.2987959304809564</v>
      </c>
      <c r="D43" s="35">
        <f t="shared" si="11"/>
        <v>198973.81663331619</v>
      </c>
      <c r="E43" s="35">
        <f t="shared" si="12"/>
        <v>1989738.166333162</v>
      </c>
      <c r="F43" s="35">
        <f t="shared" si="13"/>
        <v>7958952.665332648</v>
      </c>
      <c r="G43" s="35">
        <f t="shared" si="14"/>
        <v>6.9008559218089189</v>
      </c>
      <c r="H43" s="37">
        <v>7958952.665332648</v>
      </c>
      <c r="I43" s="35"/>
      <c r="J43" s="35"/>
      <c r="K43" s="35"/>
      <c r="L43" s="35"/>
    </row>
    <row r="44" spans="1:12" x14ac:dyDescent="0.2">
      <c r="A44" s="1"/>
      <c r="B44" s="35"/>
      <c r="C44" s="35"/>
      <c r="D44" s="35"/>
      <c r="E44" s="35"/>
      <c r="F44" s="35"/>
      <c r="G44" s="35"/>
      <c r="H44" s="37"/>
      <c r="I44" s="35"/>
      <c r="J44" s="35"/>
      <c r="K44" s="35"/>
      <c r="L44" s="35"/>
    </row>
    <row r="45" spans="1:12" x14ac:dyDescent="0.2">
      <c r="A45" s="2" t="s">
        <v>17</v>
      </c>
      <c r="B45" s="35"/>
      <c r="C45" s="35"/>
      <c r="D45" s="35"/>
      <c r="E45" s="35"/>
      <c r="F45" s="35"/>
      <c r="G45" s="35"/>
      <c r="H45" s="37"/>
      <c r="I45" s="35"/>
      <c r="J45" s="35"/>
      <c r="K45" s="35"/>
      <c r="L45" s="35"/>
    </row>
    <row r="46" spans="1:12" x14ac:dyDescent="0.2">
      <c r="A46" s="1" t="s">
        <v>50</v>
      </c>
      <c r="B46" s="35">
        <v>20.406642913818359</v>
      </c>
      <c r="C46" s="38">
        <f xml:space="preserve"> (-0.3058*B46) + 9.5588</f>
        <v>3.3184485969543447</v>
      </c>
      <c r="D46" s="35">
        <f>10^C46</f>
        <v>2081.8459835825261</v>
      </c>
      <c r="E46" s="35">
        <f>D46*10</f>
        <v>20818.459835825262</v>
      </c>
      <c r="F46" s="35">
        <f>E46*4</f>
        <v>83273.83934330105</v>
      </c>
      <c r="G46" s="35">
        <f>LOG10(F46)</f>
        <v>4.9205085882823072</v>
      </c>
      <c r="H46" s="37">
        <v>83273.83934330105</v>
      </c>
      <c r="I46" s="35"/>
      <c r="J46" s="2" t="s">
        <v>36</v>
      </c>
      <c r="K46" s="3" t="s">
        <v>37</v>
      </c>
      <c r="L46" s="3" t="s">
        <v>38</v>
      </c>
    </row>
    <row r="47" spans="1:12" x14ac:dyDescent="0.2">
      <c r="A47" s="1" t="s">
        <v>51</v>
      </c>
      <c r="B47" s="35">
        <v>12.993547439575195</v>
      </c>
      <c r="C47" s="38">
        <f t="shared" ref="C47:C51" si="15" xml:space="preserve"> (-0.3058*B47) + 9.5588</f>
        <v>5.5853731929779045</v>
      </c>
      <c r="D47" s="35">
        <f t="shared" ref="D47:D51" si="16">10^C47</f>
        <v>384922.4071005666</v>
      </c>
      <c r="E47" s="35">
        <f t="shared" ref="E47:E51" si="17">D47*10</f>
        <v>3849224.0710056662</v>
      </c>
      <c r="F47" s="35">
        <f t="shared" ref="F47:F51" si="18">E47*4</f>
        <v>15396896.284022665</v>
      </c>
      <c r="G47" s="35">
        <f t="shared" ref="G47:G51" si="19">LOG10(F47)</f>
        <v>7.187433184305867</v>
      </c>
      <c r="H47" s="37">
        <v>15396896.284022665</v>
      </c>
      <c r="I47" s="35"/>
      <c r="J47" s="1" t="s">
        <v>28</v>
      </c>
      <c r="K47" s="37">
        <v>83273.83934330105</v>
      </c>
      <c r="L47" s="37">
        <v>15396896.284022665</v>
      </c>
    </row>
    <row r="48" spans="1:12" x14ac:dyDescent="0.2">
      <c r="A48" s="1" t="s">
        <v>52</v>
      </c>
      <c r="B48" s="35">
        <v>19.970170974731445</v>
      </c>
      <c r="C48" s="38">
        <f t="shared" si="15"/>
        <v>3.4519217159271234</v>
      </c>
      <c r="D48" s="35">
        <f t="shared" si="16"/>
        <v>2830.8816671383615</v>
      </c>
      <c r="E48" s="35">
        <f t="shared" si="17"/>
        <v>28308.816671383614</v>
      </c>
      <c r="F48" s="35">
        <f t="shared" si="18"/>
        <v>113235.26668553446</v>
      </c>
      <c r="G48" s="35">
        <f t="shared" si="19"/>
        <v>5.0539817072550859</v>
      </c>
      <c r="H48" s="37">
        <v>113235.26668553446</v>
      </c>
      <c r="I48" s="35"/>
      <c r="J48" s="1" t="s">
        <v>29</v>
      </c>
      <c r="K48" s="37">
        <v>113235.26668553446</v>
      </c>
      <c r="L48" s="37">
        <v>16161929.705783876</v>
      </c>
    </row>
    <row r="49" spans="1:12" x14ac:dyDescent="0.2">
      <c r="A49" s="1" t="s">
        <v>53</v>
      </c>
      <c r="B49" s="35">
        <v>12.924678802490234</v>
      </c>
      <c r="C49" s="38">
        <f t="shared" si="15"/>
        <v>5.6064332221984863</v>
      </c>
      <c r="D49" s="35">
        <f t="shared" si="16"/>
        <v>404048.2426445969</v>
      </c>
      <c r="E49" s="35">
        <f t="shared" si="17"/>
        <v>4040482.4264459689</v>
      </c>
      <c r="F49" s="35">
        <f t="shared" si="18"/>
        <v>16161929.705783876</v>
      </c>
      <c r="G49" s="35">
        <f t="shared" si="19"/>
        <v>7.2084932135264488</v>
      </c>
      <c r="H49" s="37">
        <v>16161929.705783876</v>
      </c>
      <c r="I49" s="35"/>
      <c r="J49" s="1" t="s">
        <v>30</v>
      </c>
      <c r="K49" s="37">
        <v>105800.33696279908</v>
      </c>
      <c r="L49" s="37">
        <v>22056879.486175742</v>
      </c>
    </row>
    <row r="50" spans="1:12" x14ac:dyDescent="0.2">
      <c r="A50" s="1" t="s">
        <v>54</v>
      </c>
      <c r="B50" s="35">
        <v>20.066621780395508</v>
      </c>
      <c r="C50" s="38">
        <f t="shared" si="15"/>
        <v>3.4224270595550532</v>
      </c>
      <c r="D50" s="35">
        <f t="shared" si="16"/>
        <v>2645.0084240699771</v>
      </c>
      <c r="E50" s="35">
        <f t="shared" si="17"/>
        <v>26450.084240699769</v>
      </c>
      <c r="F50" s="35">
        <f t="shared" si="18"/>
        <v>105800.33696279908</v>
      </c>
      <c r="G50" s="35">
        <f t="shared" si="19"/>
        <v>5.0244870508830157</v>
      </c>
      <c r="H50" s="37">
        <v>105800.33696279908</v>
      </c>
      <c r="I50" s="35"/>
      <c r="J50" s="35"/>
      <c r="K50" s="35"/>
      <c r="L50" s="35"/>
    </row>
    <row r="51" spans="1:12" x14ac:dyDescent="0.2">
      <c r="A51" s="1" t="s">
        <v>55</v>
      </c>
      <c r="B51" s="35">
        <v>12.483047485351562</v>
      </c>
      <c r="C51" s="38">
        <f t="shared" si="15"/>
        <v>5.7414840789794912</v>
      </c>
      <c r="D51" s="35">
        <f t="shared" si="16"/>
        <v>551421.98715439357</v>
      </c>
      <c r="E51" s="35">
        <f t="shared" si="17"/>
        <v>5514219.8715439355</v>
      </c>
      <c r="F51" s="35">
        <f t="shared" si="18"/>
        <v>22056879.486175742</v>
      </c>
      <c r="G51" s="35">
        <f t="shared" si="19"/>
        <v>7.3435440703074546</v>
      </c>
      <c r="H51" s="37">
        <v>22056879.486175742</v>
      </c>
      <c r="I51" s="35"/>
      <c r="J51" s="35"/>
      <c r="K51" s="35"/>
      <c r="L51" s="35"/>
    </row>
  </sheetData>
  <mergeCells count="1">
    <mergeCell ref="J20:L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51"/>
  <sheetViews>
    <sheetView workbookViewId="0">
      <selection activeCell="L15" sqref="L15"/>
    </sheetView>
  </sheetViews>
  <sheetFormatPr baseColWidth="10" defaultColWidth="10.83203125" defaultRowHeight="16" x14ac:dyDescent="0.2"/>
  <cols>
    <col min="1" max="1" width="26.83203125" bestFit="1" customWidth="1"/>
    <col min="2" max="2" width="23.33203125" style="33" bestFit="1" customWidth="1"/>
    <col min="3" max="3" width="14" bestFit="1" customWidth="1"/>
    <col min="4" max="5" width="14.6640625" bestFit="1" customWidth="1"/>
    <col min="6" max="6" width="14" bestFit="1" customWidth="1"/>
    <col min="7" max="7" width="15" bestFit="1" customWidth="1"/>
    <col min="8" max="8" width="8.6640625" bestFit="1" customWidth="1"/>
    <col min="10" max="10" width="11.1640625" bestFit="1" customWidth="1"/>
    <col min="11" max="11" width="13.33203125" bestFit="1" customWidth="1"/>
    <col min="12" max="12" width="12.5" bestFit="1" customWidth="1"/>
  </cols>
  <sheetData>
    <row r="1" spans="1:12" x14ac:dyDescent="0.2">
      <c r="A1" s="1"/>
      <c r="B1" s="1"/>
      <c r="C1" s="22" t="s">
        <v>4</v>
      </c>
      <c r="D1" s="22" t="s">
        <v>5</v>
      </c>
      <c r="E1" s="22" t="s">
        <v>6</v>
      </c>
      <c r="F1" s="1"/>
      <c r="G1" s="1"/>
      <c r="H1" s="35"/>
      <c r="I1" s="35"/>
      <c r="J1" s="35"/>
      <c r="K1" s="35"/>
      <c r="L1" s="35"/>
    </row>
    <row r="2" spans="1:12" x14ac:dyDescent="0.2">
      <c r="A2" s="2" t="s">
        <v>21</v>
      </c>
      <c r="B2" s="9" t="s">
        <v>101</v>
      </c>
      <c r="C2" s="1">
        <v>15.753122329711914</v>
      </c>
      <c r="D2" s="1">
        <v>11.318943977355957</v>
      </c>
      <c r="E2" s="35">
        <v>13.894612312316895</v>
      </c>
      <c r="F2" s="1"/>
      <c r="G2" s="1"/>
      <c r="H2" s="35"/>
      <c r="I2" s="35"/>
      <c r="J2" s="35"/>
      <c r="K2" s="35"/>
      <c r="L2" s="35"/>
    </row>
    <row r="3" spans="1:12" x14ac:dyDescent="0.2">
      <c r="A3" s="2"/>
      <c r="B3" s="9" t="s">
        <v>100</v>
      </c>
      <c r="C3" s="1">
        <v>11.749045372009277</v>
      </c>
      <c r="D3" s="1">
        <v>15.298420906066895</v>
      </c>
      <c r="E3" s="35">
        <v>17.983736038208008</v>
      </c>
      <c r="F3" s="1"/>
      <c r="G3" s="1"/>
      <c r="H3" s="35"/>
      <c r="I3" s="35"/>
      <c r="J3" s="35"/>
      <c r="K3" s="35"/>
      <c r="L3" s="35"/>
    </row>
    <row r="4" spans="1:12" x14ac:dyDescent="0.2">
      <c r="A4" s="2"/>
      <c r="B4" s="9" t="s">
        <v>102</v>
      </c>
      <c r="C4" s="1">
        <v>29.425426483154297</v>
      </c>
      <c r="D4" s="1">
        <v>29.041259765625</v>
      </c>
      <c r="E4" s="1">
        <v>28.705509185791016</v>
      </c>
      <c r="F4" s="1"/>
      <c r="G4" s="1"/>
      <c r="H4" s="35"/>
      <c r="I4" s="35"/>
      <c r="J4" s="35"/>
      <c r="K4" s="35"/>
      <c r="L4" s="35"/>
    </row>
    <row r="5" spans="1:12" x14ac:dyDescent="0.2">
      <c r="A5" s="2" t="s">
        <v>18</v>
      </c>
      <c r="B5" s="9" t="s">
        <v>101</v>
      </c>
      <c r="C5" s="35">
        <v>16.046676635742188</v>
      </c>
      <c r="D5" s="35">
        <v>14.185903549194336</v>
      </c>
      <c r="E5" s="35">
        <v>11.542440414428711</v>
      </c>
      <c r="F5" s="1"/>
      <c r="G5" s="1"/>
      <c r="H5" s="35"/>
      <c r="I5" s="35"/>
      <c r="J5" s="35"/>
      <c r="K5" s="35"/>
      <c r="L5" s="35"/>
    </row>
    <row r="6" spans="1:12" x14ac:dyDescent="0.2">
      <c r="A6" s="2"/>
      <c r="B6" s="9" t="s">
        <v>100</v>
      </c>
      <c r="C6" s="35">
        <v>12.425420761108398</v>
      </c>
      <c r="D6" s="35">
        <v>13.269927024841309</v>
      </c>
      <c r="E6" s="35">
        <v>11.870857238769531</v>
      </c>
      <c r="F6" s="1"/>
      <c r="G6" s="1"/>
      <c r="H6" s="35"/>
      <c r="I6" s="35"/>
      <c r="J6" s="35"/>
      <c r="K6" s="35"/>
      <c r="L6" s="35"/>
    </row>
    <row r="7" spans="1:12" x14ac:dyDescent="0.2">
      <c r="A7" s="2"/>
      <c r="B7" s="9" t="s">
        <v>102</v>
      </c>
      <c r="C7" s="35">
        <v>28.717147827148438</v>
      </c>
      <c r="D7" s="35">
        <v>29.090492248535156</v>
      </c>
      <c r="E7" s="35">
        <v>28.800067901611328</v>
      </c>
      <c r="F7" s="1"/>
      <c r="G7" s="1"/>
      <c r="H7" s="35"/>
      <c r="I7" s="35"/>
      <c r="J7" s="35"/>
      <c r="K7" s="35"/>
      <c r="L7" s="35"/>
    </row>
    <row r="8" spans="1:12" x14ac:dyDescent="0.2">
      <c r="A8" s="2" t="s">
        <v>19</v>
      </c>
      <c r="B8" s="9" t="s">
        <v>101</v>
      </c>
      <c r="C8" s="35">
        <v>16.914508819580078</v>
      </c>
      <c r="D8" s="35">
        <v>15.225990295410156</v>
      </c>
      <c r="E8" s="35">
        <v>12.216535568237305</v>
      </c>
      <c r="F8" s="1"/>
      <c r="G8" s="1"/>
      <c r="H8" s="35"/>
      <c r="I8" s="35"/>
      <c r="J8" s="35"/>
      <c r="K8" s="35"/>
      <c r="L8" s="35"/>
    </row>
    <row r="9" spans="1:12" x14ac:dyDescent="0.2">
      <c r="A9" s="2"/>
      <c r="B9" s="9" t="s">
        <v>100</v>
      </c>
      <c r="C9" s="35">
        <v>13.856521606445312</v>
      </c>
      <c r="D9" s="35">
        <v>12.603255271911621</v>
      </c>
      <c r="E9" s="35">
        <v>10.576745986938477</v>
      </c>
      <c r="F9" s="1"/>
      <c r="G9" s="1"/>
      <c r="H9" s="35"/>
      <c r="I9" s="35"/>
      <c r="J9" s="35"/>
      <c r="K9" s="35"/>
      <c r="L9" s="35"/>
    </row>
    <row r="10" spans="1:12" x14ac:dyDescent="0.2">
      <c r="A10" s="2"/>
      <c r="B10" s="9" t="s">
        <v>102</v>
      </c>
      <c r="C10" s="35">
        <v>28.852237701416016</v>
      </c>
      <c r="D10" s="35">
        <v>28.835414886474609</v>
      </c>
      <c r="E10" s="35">
        <v>28.845048904418945</v>
      </c>
      <c r="F10" s="1"/>
      <c r="G10" s="1"/>
      <c r="H10" s="35"/>
      <c r="I10" s="35"/>
      <c r="J10" s="35"/>
      <c r="K10" s="35"/>
      <c r="L10" s="35"/>
    </row>
    <row r="11" spans="1:12" x14ac:dyDescent="0.2">
      <c r="A11" s="2" t="s">
        <v>20</v>
      </c>
      <c r="B11" s="9" t="s">
        <v>101</v>
      </c>
      <c r="C11" s="35">
        <v>21.175176620483398</v>
      </c>
      <c r="D11" s="35">
        <v>15.605173110961914</v>
      </c>
      <c r="E11" s="35">
        <v>14.351101875305176</v>
      </c>
      <c r="F11" s="1"/>
      <c r="G11" s="1"/>
      <c r="H11" s="35"/>
      <c r="I11" s="35"/>
      <c r="J11" s="35"/>
      <c r="K11" s="35"/>
      <c r="L11" s="35"/>
    </row>
    <row r="12" spans="1:12" x14ac:dyDescent="0.2">
      <c r="A12" s="2"/>
      <c r="B12" s="9" t="s">
        <v>100</v>
      </c>
      <c r="C12" s="35">
        <v>16.11871337890625</v>
      </c>
      <c r="D12" s="35">
        <v>12.41519832611084</v>
      </c>
      <c r="E12" s="35">
        <v>13.788238525390625</v>
      </c>
      <c r="F12" s="1"/>
      <c r="G12" s="1"/>
      <c r="H12" s="35"/>
      <c r="I12" s="35"/>
      <c r="J12" s="35"/>
      <c r="K12" s="35"/>
      <c r="L12" s="35"/>
    </row>
    <row r="13" spans="1:12" x14ac:dyDescent="0.2">
      <c r="A13" s="2"/>
      <c r="B13" s="9" t="s">
        <v>102</v>
      </c>
      <c r="C13" s="35">
        <v>27.609733581542969</v>
      </c>
      <c r="D13" s="35">
        <v>28.604631423950195</v>
      </c>
      <c r="E13" s="35">
        <v>27.245050430297852</v>
      </c>
      <c r="F13" s="1"/>
      <c r="G13" s="1"/>
      <c r="H13" s="35"/>
      <c r="I13" s="35"/>
      <c r="J13" s="35"/>
      <c r="K13" s="35"/>
      <c r="L13" s="35"/>
    </row>
    <row r="14" spans="1:12" x14ac:dyDescent="0.2">
      <c r="A14" s="1"/>
      <c r="B14" s="1"/>
      <c r="C14" s="1"/>
      <c r="D14" s="1"/>
      <c r="E14" s="1"/>
      <c r="F14" s="1"/>
      <c r="G14" s="1"/>
      <c r="H14" s="35"/>
      <c r="I14" s="35"/>
      <c r="J14" s="35"/>
      <c r="K14" s="35"/>
      <c r="L14" s="35"/>
    </row>
    <row r="15" spans="1:12" x14ac:dyDescent="0.2">
      <c r="A15" s="22" t="s">
        <v>12</v>
      </c>
      <c r="B15" s="36"/>
      <c r="C15" s="1"/>
      <c r="D15" s="1"/>
      <c r="E15" s="1"/>
      <c r="F15" s="1"/>
      <c r="G15" s="1"/>
      <c r="H15" s="35"/>
      <c r="I15" s="35"/>
      <c r="J15" s="35"/>
      <c r="K15" s="35"/>
      <c r="L15" s="35"/>
    </row>
    <row r="16" spans="1:12" x14ac:dyDescent="0.2">
      <c r="A16" s="2" t="s">
        <v>13</v>
      </c>
      <c r="B16" s="26"/>
      <c r="C16" s="1"/>
      <c r="D16" s="1"/>
      <c r="E16" s="1"/>
      <c r="F16" s="1"/>
      <c r="G16" s="1"/>
      <c r="H16" s="35"/>
      <c r="I16" s="35"/>
      <c r="J16" s="35"/>
      <c r="K16" s="35"/>
      <c r="L16" s="35"/>
    </row>
    <row r="17" spans="1:12" x14ac:dyDescent="0.2">
      <c r="A17" s="2" t="s">
        <v>14</v>
      </c>
      <c r="B17" s="36"/>
      <c r="C17" s="1"/>
      <c r="D17" s="1"/>
      <c r="E17" s="1"/>
      <c r="F17" s="1"/>
      <c r="G17" s="1"/>
      <c r="H17" s="35"/>
      <c r="I17" s="35"/>
      <c r="J17" s="35"/>
      <c r="K17" s="35"/>
      <c r="L17" s="35"/>
    </row>
    <row r="18" spans="1:12" x14ac:dyDescent="0.2">
      <c r="A18" s="1"/>
      <c r="B18" s="1"/>
      <c r="C18" s="1"/>
      <c r="D18" s="1"/>
      <c r="E18" s="1"/>
      <c r="F18" s="1"/>
      <c r="G18" s="1"/>
      <c r="H18" s="35"/>
      <c r="I18" s="35"/>
      <c r="J18" s="35"/>
      <c r="K18" s="35"/>
      <c r="L18" s="35"/>
    </row>
    <row r="19" spans="1:12" x14ac:dyDescent="0.2">
      <c r="A19" s="2" t="s">
        <v>106</v>
      </c>
      <c r="B19" s="1" t="s">
        <v>49</v>
      </c>
      <c r="C19" s="1"/>
      <c r="D19" s="1"/>
      <c r="E19" s="1"/>
      <c r="F19" s="1"/>
      <c r="G19" s="1"/>
      <c r="H19" s="35"/>
      <c r="I19" s="35"/>
      <c r="J19" s="35"/>
      <c r="K19" s="35"/>
      <c r="L19" s="35"/>
    </row>
    <row r="20" spans="1:12" x14ac:dyDescent="0.2">
      <c r="A20" s="1"/>
      <c r="B20" s="1"/>
      <c r="C20" s="1"/>
      <c r="D20" s="1"/>
      <c r="E20" s="1"/>
      <c r="F20" s="1"/>
      <c r="G20" s="1"/>
      <c r="H20" s="35"/>
      <c r="I20" s="35"/>
      <c r="J20" s="62" t="s">
        <v>105</v>
      </c>
      <c r="K20" s="62"/>
      <c r="L20" s="62"/>
    </row>
    <row r="21" spans="1:12" ht="18" x14ac:dyDescent="0.2">
      <c r="A21" s="2" t="s">
        <v>21</v>
      </c>
      <c r="B21" s="22" t="s">
        <v>27</v>
      </c>
      <c r="C21" s="2" t="s">
        <v>83</v>
      </c>
      <c r="D21" s="2" t="s">
        <v>84</v>
      </c>
      <c r="E21" s="2" t="s">
        <v>34</v>
      </c>
      <c r="F21" s="2" t="s">
        <v>35</v>
      </c>
      <c r="G21" s="2" t="s">
        <v>39</v>
      </c>
      <c r="H21" s="2" t="s">
        <v>35</v>
      </c>
      <c r="I21" s="35"/>
      <c r="J21" s="2" t="s">
        <v>36</v>
      </c>
      <c r="K21" s="3" t="s">
        <v>37</v>
      </c>
      <c r="L21" s="3" t="s">
        <v>38</v>
      </c>
    </row>
    <row r="22" spans="1:12" x14ac:dyDescent="0.2">
      <c r="A22" s="1" t="s">
        <v>50</v>
      </c>
      <c r="B22" s="1">
        <v>15.753122329711914</v>
      </c>
      <c r="C22" s="1">
        <f xml:space="preserve"> (-0.2972*B22) + 11.333</f>
        <v>6.6511720436096189</v>
      </c>
      <c r="D22" s="1">
        <f>10^C22</f>
        <v>4478906.9872067925</v>
      </c>
      <c r="E22" s="1">
        <f>D22*10</f>
        <v>44789069.872067928</v>
      </c>
      <c r="F22" s="1">
        <f>E22*4</f>
        <v>179156279.48827171</v>
      </c>
      <c r="G22" s="1">
        <f>LOG10(F22)</f>
        <v>8.2532320349375823</v>
      </c>
      <c r="H22" s="39">
        <v>179156279.48827171</v>
      </c>
      <c r="I22" s="35"/>
      <c r="J22" s="1" t="s">
        <v>28</v>
      </c>
      <c r="K22" s="39">
        <v>179156279.48827171</v>
      </c>
      <c r="L22" s="39">
        <v>2774876805.4060678</v>
      </c>
    </row>
    <row r="23" spans="1:12" x14ac:dyDescent="0.2">
      <c r="A23" s="1" t="s">
        <v>51</v>
      </c>
      <c r="B23" s="1">
        <v>11.749045372009277</v>
      </c>
      <c r="C23" s="1">
        <f t="shared" ref="C23:C27" si="0" xml:space="preserve"> (-0.2972*B23) + 11.333</f>
        <v>7.8411837154388433</v>
      </c>
      <c r="D23" s="1">
        <f t="shared" ref="D23:D27" si="1">10^C23</f>
        <v>69371920.135151699</v>
      </c>
      <c r="E23" s="1">
        <f t="shared" ref="E23:E27" si="2">D23*10</f>
        <v>693719201.35151696</v>
      </c>
      <c r="F23" s="1">
        <f t="shared" ref="F23:F27" si="3">E23*4</f>
        <v>2774876805.4060678</v>
      </c>
      <c r="G23" s="1">
        <f t="shared" ref="G23:G27" si="4">LOG10(F23)</f>
        <v>9.4432437067668058</v>
      </c>
      <c r="H23" s="39">
        <v>2774876805.4060678</v>
      </c>
      <c r="I23" s="35"/>
      <c r="J23" s="1" t="s">
        <v>29</v>
      </c>
      <c r="K23" s="39">
        <v>3724515974.0588069</v>
      </c>
      <c r="L23" s="39">
        <v>244550918.34992939</v>
      </c>
    </row>
    <row r="24" spans="1:12" x14ac:dyDescent="0.2">
      <c r="A24" s="1" t="s">
        <v>52</v>
      </c>
      <c r="B24" s="1">
        <v>11.318943977355957</v>
      </c>
      <c r="C24" s="1">
        <f t="shared" si="0"/>
        <v>7.9690098499298099</v>
      </c>
      <c r="D24" s="1">
        <f t="shared" si="1"/>
        <v>93112899.351470172</v>
      </c>
      <c r="E24" s="1">
        <f t="shared" si="2"/>
        <v>931128993.51470172</v>
      </c>
      <c r="F24" s="1">
        <f t="shared" si="3"/>
        <v>3724515974.0588069</v>
      </c>
      <c r="G24" s="1">
        <f t="shared" si="4"/>
        <v>9.5710698412577724</v>
      </c>
      <c r="H24" s="39">
        <v>3724515974.0588069</v>
      </c>
      <c r="I24" s="35"/>
      <c r="J24" s="1" t="s">
        <v>30</v>
      </c>
      <c r="K24" s="39">
        <v>639118239.87159085</v>
      </c>
      <c r="L24" s="39">
        <v>38930828.015013397</v>
      </c>
    </row>
    <row r="25" spans="1:12" x14ac:dyDescent="0.2">
      <c r="A25" s="1" t="s">
        <v>53</v>
      </c>
      <c r="B25" s="1">
        <v>15.298420906066895</v>
      </c>
      <c r="C25" s="1">
        <f t="shared" si="0"/>
        <v>6.7863093067169187</v>
      </c>
      <c r="D25" s="1">
        <f t="shared" si="1"/>
        <v>6113772.9587482344</v>
      </c>
      <c r="E25" s="1">
        <f t="shared" si="2"/>
        <v>61137729.587482348</v>
      </c>
      <c r="F25" s="1">
        <f t="shared" si="3"/>
        <v>244550918.34992939</v>
      </c>
      <c r="G25" s="1">
        <f t="shared" si="4"/>
        <v>8.3883692980448821</v>
      </c>
      <c r="H25" s="39">
        <v>244550918.34992939</v>
      </c>
      <c r="I25" s="35"/>
      <c r="J25" s="35"/>
      <c r="K25" s="35"/>
      <c r="L25" s="35"/>
    </row>
    <row r="26" spans="1:12" x14ac:dyDescent="0.2">
      <c r="A26" s="1" t="s">
        <v>54</v>
      </c>
      <c r="B26" s="35">
        <v>13.894612312316895</v>
      </c>
      <c r="C26" s="1">
        <f t="shared" si="0"/>
        <v>7.203521220779419</v>
      </c>
      <c r="D26" s="1">
        <f t="shared" si="1"/>
        <v>15977955.99678977</v>
      </c>
      <c r="E26" s="1">
        <f t="shared" si="2"/>
        <v>159779559.96789771</v>
      </c>
      <c r="F26" s="1">
        <f t="shared" si="3"/>
        <v>639118239.87159085</v>
      </c>
      <c r="G26" s="1">
        <f t="shared" si="4"/>
        <v>8.8055812121073807</v>
      </c>
      <c r="H26" s="39">
        <v>639118239.87159085</v>
      </c>
      <c r="I26" s="35"/>
      <c r="J26" s="35"/>
      <c r="K26" s="35"/>
      <c r="L26" s="35"/>
    </row>
    <row r="27" spans="1:12" x14ac:dyDescent="0.2">
      <c r="A27" s="1" t="s">
        <v>55</v>
      </c>
      <c r="B27" s="35">
        <v>17.983736038208008</v>
      </c>
      <c r="C27" s="1">
        <f t="shared" si="0"/>
        <v>5.98823364944458</v>
      </c>
      <c r="D27" s="1">
        <f t="shared" si="1"/>
        <v>973270.70037533483</v>
      </c>
      <c r="E27" s="1">
        <f t="shared" si="2"/>
        <v>9732707.0037533492</v>
      </c>
      <c r="F27" s="1">
        <f t="shared" si="3"/>
        <v>38930828.015013397</v>
      </c>
      <c r="G27" s="1">
        <f t="shared" si="4"/>
        <v>7.5902936407725434</v>
      </c>
      <c r="H27" s="39">
        <v>38930828.015013397</v>
      </c>
      <c r="I27" s="35"/>
      <c r="J27" s="35"/>
      <c r="K27" s="35"/>
      <c r="L27" s="35"/>
    </row>
    <row r="28" spans="1:12" x14ac:dyDescent="0.2">
      <c r="A28" s="1"/>
      <c r="B28" s="35"/>
      <c r="C28" s="35"/>
      <c r="D28" s="35"/>
      <c r="E28" s="35"/>
      <c r="F28" s="35"/>
      <c r="G28" s="35"/>
      <c r="H28" s="39"/>
      <c r="I28" s="35"/>
      <c r="J28" s="35"/>
      <c r="K28" s="35"/>
      <c r="L28" s="35"/>
    </row>
    <row r="29" spans="1:12" x14ac:dyDescent="0.2">
      <c r="A29" s="2" t="s">
        <v>19</v>
      </c>
      <c r="B29" s="35"/>
      <c r="C29" s="35"/>
      <c r="D29" s="35"/>
      <c r="E29" s="35"/>
      <c r="F29" s="35"/>
      <c r="G29" s="35"/>
      <c r="H29" s="39"/>
      <c r="I29" s="35"/>
      <c r="J29" s="35"/>
      <c r="K29" s="35"/>
      <c r="L29" s="35"/>
    </row>
    <row r="30" spans="1:12" x14ac:dyDescent="0.2">
      <c r="A30" s="1" t="s">
        <v>50</v>
      </c>
      <c r="B30" s="35">
        <v>16.914508819580078</v>
      </c>
      <c r="C30" s="38">
        <f xml:space="preserve"> (-0.2972*B30) + 11.333</f>
        <v>6.3060079788208006</v>
      </c>
      <c r="D30" s="35">
        <f>10^C30</f>
        <v>2023056.3457537259</v>
      </c>
      <c r="E30" s="35">
        <f>D30*10</f>
        <v>20230563.45753726</v>
      </c>
      <c r="F30" s="35">
        <f>E30*4</f>
        <v>80922253.83014904</v>
      </c>
      <c r="G30" s="35">
        <f>LOG10(F30)</f>
        <v>7.9080679701487639</v>
      </c>
      <c r="H30" s="39">
        <v>80922253.83014904</v>
      </c>
      <c r="I30" s="35"/>
      <c r="J30" s="2" t="s">
        <v>36</v>
      </c>
      <c r="K30" s="3" t="s">
        <v>37</v>
      </c>
      <c r="L30" s="3" t="s">
        <v>38</v>
      </c>
    </row>
    <row r="31" spans="1:12" x14ac:dyDescent="0.2">
      <c r="A31" s="1" t="s">
        <v>51</v>
      </c>
      <c r="B31" s="35">
        <v>13.856521606445312</v>
      </c>
      <c r="C31" s="38">
        <f t="shared" ref="C31:C35" si="5" xml:space="preserve"> (-0.2972*B31) + 11.333</f>
        <v>7.2148417785644527</v>
      </c>
      <c r="D31" s="35">
        <f t="shared" ref="D31:D35" si="6">10^C31</f>
        <v>16399921.851541391</v>
      </c>
      <c r="E31" s="35">
        <f t="shared" ref="E31:E35" si="7">D31*10</f>
        <v>163999218.51541391</v>
      </c>
      <c r="F31" s="35">
        <f t="shared" ref="F31:F35" si="8">E31*4</f>
        <v>655996874.06165564</v>
      </c>
      <c r="G31" s="35">
        <f t="shared" ref="G31:G35" si="9">LOG10(F31)</f>
        <v>8.8169017698924161</v>
      </c>
      <c r="H31" s="39">
        <v>655996874.06165564</v>
      </c>
      <c r="I31" s="35"/>
      <c r="J31" s="1" t="s">
        <v>28</v>
      </c>
      <c r="K31" s="39">
        <v>80922253.83014904</v>
      </c>
      <c r="L31" s="39">
        <v>655996874.06165564</v>
      </c>
    </row>
    <row r="32" spans="1:12" x14ac:dyDescent="0.2">
      <c r="A32" s="1" t="s">
        <v>52</v>
      </c>
      <c r="B32" s="35">
        <v>15.225990295410156</v>
      </c>
      <c r="C32" s="38">
        <f t="shared" si="5"/>
        <v>6.8078356842041012</v>
      </c>
      <c r="D32" s="35">
        <f t="shared" si="6"/>
        <v>6424446.0170524605</v>
      </c>
      <c r="E32" s="35">
        <f t="shared" si="7"/>
        <v>64244460.170524605</v>
      </c>
      <c r="F32" s="35">
        <f t="shared" si="8"/>
        <v>256977840.68209842</v>
      </c>
      <c r="G32" s="35">
        <f t="shared" si="9"/>
        <v>8.4098956755320646</v>
      </c>
      <c r="H32" s="39">
        <v>256977840.68209842</v>
      </c>
      <c r="I32" s="35"/>
      <c r="J32" s="1" t="s">
        <v>29</v>
      </c>
      <c r="K32" s="39">
        <v>256977840.68209842</v>
      </c>
      <c r="L32" s="39">
        <v>1546580480.1443281</v>
      </c>
    </row>
    <row r="33" spans="1:12" x14ac:dyDescent="0.2">
      <c r="A33" s="1" t="s">
        <v>53</v>
      </c>
      <c r="B33" s="35">
        <v>12.603255271911621</v>
      </c>
      <c r="C33" s="38">
        <f t="shared" si="5"/>
        <v>7.5873125331878661</v>
      </c>
      <c r="D33" s="35">
        <f t="shared" si="6"/>
        <v>38664512.003608204</v>
      </c>
      <c r="E33" s="35">
        <f t="shared" si="7"/>
        <v>386645120.03608203</v>
      </c>
      <c r="F33" s="35">
        <f t="shared" si="8"/>
        <v>1546580480.1443281</v>
      </c>
      <c r="G33" s="35">
        <f t="shared" si="9"/>
        <v>9.1893725245158286</v>
      </c>
      <c r="H33" s="39">
        <v>1546580480.1443281</v>
      </c>
      <c r="I33" s="35"/>
      <c r="J33" s="1" t="s">
        <v>30</v>
      </c>
      <c r="K33" s="39">
        <v>2015141840.7590995</v>
      </c>
      <c r="L33" s="39">
        <v>6189436105.5266418</v>
      </c>
    </row>
    <row r="34" spans="1:12" x14ac:dyDescent="0.2">
      <c r="A34" s="1" t="s">
        <v>54</v>
      </c>
      <c r="B34" s="35">
        <v>12.216535568237305</v>
      </c>
      <c r="C34" s="38">
        <f t="shared" si="5"/>
        <v>7.7022456291198731</v>
      </c>
      <c r="D34" s="35">
        <f t="shared" si="6"/>
        <v>50378546.018977486</v>
      </c>
      <c r="E34" s="35">
        <f t="shared" si="7"/>
        <v>503785460.18977487</v>
      </c>
      <c r="F34" s="35">
        <f t="shared" si="8"/>
        <v>2015141840.7590995</v>
      </c>
      <c r="G34" s="35">
        <f t="shared" si="9"/>
        <v>9.3043056204478365</v>
      </c>
      <c r="H34" s="39">
        <v>2015141840.7590995</v>
      </c>
      <c r="I34" s="35"/>
      <c r="J34" s="35"/>
      <c r="K34" s="35"/>
      <c r="L34" s="35"/>
    </row>
    <row r="35" spans="1:12" x14ac:dyDescent="0.2">
      <c r="A35" s="1" t="s">
        <v>55</v>
      </c>
      <c r="B35" s="35">
        <v>10.576745986938477</v>
      </c>
      <c r="C35" s="38">
        <f t="shared" si="5"/>
        <v>8.1895910926818853</v>
      </c>
      <c r="D35" s="35">
        <f t="shared" si="6"/>
        <v>154735902.63816604</v>
      </c>
      <c r="E35" s="35">
        <f t="shared" si="7"/>
        <v>1547359026.3816605</v>
      </c>
      <c r="F35" s="35">
        <f t="shared" si="8"/>
        <v>6189436105.5266418</v>
      </c>
      <c r="G35" s="35">
        <f t="shared" si="9"/>
        <v>9.7916510840098478</v>
      </c>
      <c r="H35" s="39">
        <v>6189436105.5266418</v>
      </c>
      <c r="I35" s="35"/>
      <c r="J35" s="35"/>
      <c r="K35" s="35"/>
      <c r="L35" s="35"/>
    </row>
    <row r="36" spans="1:12" x14ac:dyDescent="0.2">
      <c r="A36" s="1"/>
      <c r="B36" s="35"/>
      <c r="C36" s="35"/>
      <c r="D36" s="35"/>
      <c r="E36" s="35"/>
      <c r="F36" s="35"/>
      <c r="G36" s="35"/>
      <c r="H36" s="39"/>
      <c r="I36" s="35"/>
      <c r="J36" s="35"/>
      <c r="K36" s="35"/>
      <c r="L36" s="35"/>
    </row>
    <row r="37" spans="1:12" x14ac:dyDescent="0.2">
      <c r="A37" s="2" t="s">
        <v>18</v>
      </c>
      <c r="B37" s="35"/>
      <c r="C37" s="35"/>
      <c r="D37" s="35"/>
      <c r="E37" s="35"/>
      <c r="F37" s="35"/>
      <c r="G37" s="35"/>
      <c r="H37" s="39"/>
      <c r="I37" s="35"/>
      <c r="J37" s="35"/>
      <c r="K37" s="35"/>
      <c r="L37" s="35"/>
    </row>
    <row r="38" spans="1:12" x14ac:dyDescent="0.2">
      <c r="A38" s="1" t="s">
        <v>50</v>
      </c>
      <c r="B38" s="35">
        <v>16.046676635742188</v>
      </c>
      <c r="C38" s="38">
        <f xml:space="preserve"> (-0.2972*B38) + 11.333</f>
        <v>6.5639277038574217</v>
      </c>
      <c r="D38" s="35">
        <f>10^C38</f>
        <v>3663765.7958726627</v>
      </c>
      <c r="E38" s="35">
        <f>D38*10</f>
        <v>36637657.95872663</v>
      </c>
      <c r="F38" s="35">
        <f>E38*4</f>
        <v>146550631.83490652</v>
      </c>
      <c r="G38" s="35">
        <f>LOG10(F38)</f>
        <v>8.1659876951853843</v>
      </c>
      <c r="H38" s="39">
        <v>146550631.83490652</v>
      </c>
      <c r="I38" s="35"/>
      <c r="J38" s="2" t="s">
        <v>36</v>
      </c>
      <c r="K38" s="3" t="s">
        <v>37</v>
      </c>
      <c r="L38" s="3" t="s">
        <v>38</v>
      </c>
    </row>
    <row r="39" spans="1:12" x14ac:dyDescent="0.2">
      <c r="A39" s="1" t="s">
        <v>51</v>
      </c>
      <c r="B39" s="35">
        <v>12.425420761108398</v>
      </c>
      <c r="C39" s="38">
        <f t="shared" ref="C39:C43" si="10" xml:space="preserve"> (-0.2972*B39) + 11.333</f>
        <v>7.6401649497985833</v>
      </c>
      <c r="D39" s="35">
        <f t="shared" ref="D39:D43" si="11">10^C39</f>
        <v>43668165.722100444</v>
      </c>
      <c r="E39" s="35">
        <f t="shared" ref="E39:E43" si="12">D39*10</f>
        <v>436681657.22100443</v>
      </c>
      <c r="F39" s="35">
        <f t="shared" ref="F39:F43" si="13">E39*4</f>
        <v>1746726628.8840177</v>
      </c>
      <c r="G39" s="35">
        <f t="shared" ref="G39:G43" si="14">LOG10(F39)</f>
        <v>9.2422249411265476</v>
      </c>
      <c r="H39" s="39">
        <v>1746726628.8840177</v>
      </c>
      <c r="I39" s="35"/>
      <c r="J39" s="1" t="s">
        <v>28</v>
      </c>
      <c r="K39" s="39">
        <v>146550631.83490652</v>
      </c>
      <c r="L39" s="39">
        <v>1746726628.8840177</v>
      </c>
    </row>
    <row r="40" spans="1:12" x14ac:dyDescent="0.2">
      <c r="A40" s="1" t="s">
        <v>52</v>
      </c>
      <c r="B40" s="35">
        <v>14.185903549194336</v>
      </c>
      <c r="C40" s="38">
        <f t="shared" si="10"/>
        <v>7.1169494651794434</v>
      </c>
      <c r="D40" s="35">
        <f t="shared" si="11"/>
        <v>13090295.945050571</v>
      </c>
      <c r="E40" s="35">
        <f t="shared" si="12"/>
        <v>130902959.4505057</v>
      </c>
      <c r="F40" s="35">
        <f t="shared" si="13"/>
        <v>523611837.80202281</v>
      </c>
      <c r="G40" s="35">
        <f t="shared" si="14"/>
        <v>8.7190094565074059</v>
      </c>
      <c r="H40" s="39">
        <v>523611837.80202281</v>
      </c>
      <c r="I40" s="35"/>
      <c r="J40" s="1" t="s">
        <v>29</v>
      </c>
      <c r="K40" s="39">
        <v>523611837.80202281</v>
      </c>
      <c r="L40" s="39">
        <v>980026184.83074045</v>
      </c>
    </row>
    <row r="41" spans="1:12" x14ac:dyDescent="0.2">
      <c r="A41" s="1" t="s">
        <v>53</v>
      </c>
      <c r="B41" s="35">
        <v>13.269927024841309</v>
      </c>
      <c r="C41" s="38">
        <f t="shared" si="10"/>
        <v>7.3891776882171634</v>
      </c>
      <c r="D41" s="35">
        <f t="shared" si="11"/>
        <v>24500654.62076851</v>
      </c>
      <c r="E41" s="35">
        <f t="shared" si="12"/>
        <v>245006546.20768511</v>
      </c>
      <c r="F41" s="35">
        <f t="shared" si="13"/>
        <v>980026184.83074045</v>
      </c>
      <c r="G41" s="35">
        <f t="shared" si="14"/>
        <v>8.9912376795451259</v>
      </c>
      <c r="H41" s="39">
        <v>980026184.83074045</v>
      </c>
      <c r="I41" s="35"/>
      <c r="J41" s="1" t="s">
        <v>30</v>
      </c>
      <c r="K41" s="39">
        <v>3196293857.3039665</v>
      </c>
      <c r="L41" s="39">
        <v>2552943597.3668613</v>
      </c>
    </row>
    <row r="42" spans="1:12" x14ac:dyDescent="0.2">
      <c r="A42" s="1" t="s">
        <v>54</v>
      </c>
      <c r="B42" s="35">
        <v>11.542440414428711</v>
      </c>
      <c r="C42" s="38">
        <f t="shared" si="10"/>
        <v>7.9025867088317874</v>
      </c>
      <c r="D42" s="35">
        <f t="shared" si="11"/>
        <v>79907346.432599157</v>
      </c>
      <c r="E42" s="35">
        <f t="shared" si="12"/>
        <v>799073464.32599163</v>
      </c>
      <c r="F42" s="35">
        <f t="shared" si="13"/>
        <v>3196293857.3039665</v>
      </c>
      <c r="G42" s="35">
        <f t="shared" si="14"/>
        <v>9.5046467001597517</v>
      </c>
      <c r="H42" s="39">
        <v>3196293857.3039665</v>
      </c>
      <c r="I42" s="35"/>
      <c r="J42" s="35"/>
      <c r="K42" s="35"/>
      <c r="L42" s="35"/>
    </row>
    <row r="43" spans="1:12" x14ac:dyDescent="0.2">
      <c r="A43" s="1" t="s">
        <v>55</v>
      </c>
      <c r="B43" s="35">
        <v>11.870857238769531</v>
      </c>
      <c r="C43" s="38">
        <f t="shared" si="10"/>
        <v>7.8049812286376952</v>
      </c>
      <c r="D43" s="35">
        <f t="shared" si="11"/>
        <v>63823589.934171528</v>
      </c>
      <c r="E43" s="35">
        <f t="shared" si="12"/>
        <v>638235899.34171534</v>
      </c>
      <c r="F43" s="35">
        <f t="shared" si="13"/>
        <v>2552943597.3668613</v>
      </c>
      <c r="G43" s="35">
        <f t="shared" si="14"/>
        <v>9.4070412199656577</v>
      </c>
      <c r="H43" s="39">
        <v>2552943597.3668613</v>
      </c>
      <c r="I43" s="35"/>
      <c r="J43" s="35"/>
      <c r="K43" s="35"/>
      <c r="L43" s="35"/>
    </row>
    <row r="44" spans="1:12" x14ac:dyDescent="0.2">
      <c r="A44" s="1"/>
      <c r="B44" s="35"/>
      <c r="C44" s="35"/>
      <c r="D44" s="35"/>
      <c r="E44" s="35"/>
      <c r="F44" s="35"/>
      <c r="G44" s="35"/>
      <c r="H44" s="39"/>
      <c r="I44" s="35"/>
      <c r="J44" s="35"/>
      <c r="K44" s="35"/>
      <c r="L44" s="35"/>
    </row>
    <row r="45" spans="1:12" x14ac:dyDescent="0.2">
      <c r="A45" s="2" t="s">
        <v>20</v>
      </c>
      <c r="B45" s="35"/>
      <c r="C45" s="35"/>
      <c r="D45" s="35"/>
      <c r="E45" s="35"/>
      <c r="F45" s="35"/>
      <c r="G45" s="35"/>
      <c r="H45" s="39"/>
      <c r="I45" s="35"/>
      <c r="J45" s="35"/>
      <c r="K45" s="35"/>
      <c r="L45" s="35"/>
    </row>
    <row r="46" spans="1:12" x14ac:dyDescent="0.2">
      <c r="A46" s="1" t="s">
        <v>50</v>
      </c>
      <c r="B46" s="35">
        <v>21.175176620483398</v>
      </c>
      <c r="C46" s="38">
        <f xml:space="preserve"> (-0.2972*B46) + 11.333</f>
        <v>5.0397375083923341</v>
      </c>
      <c r="D46" s="35">
        <f>10^C46</f>
        <v>109581.56748021129</v>
      </c>
      <c r="E46" s="35">
        <f>D46*10</f>
        <v>1095815.6748021129</v>
      </c>
      <c r="F46" s="35">
        <f>E46*4</f>
        <v>4383262.6992084514</v>
      </c>
      <c r="G46" s="35">
        <f>LOG10(E46)</f>
        <v>6.0397375083923341</v>
      </c>
      <c r="H46" s="39">
        <v>4383262.6992084514</v>
      </c>
      <c r="I46" s="35"/>
      <c r="J46" s="2" t="s">
        <v>36</v>
      </c>
      <c r="K46" s="3" t="s">
        <v>37</v>
      </c>
      <c r="L46" s="3" t="s">
        <v>38</v>
      </c>
    </row>
    <row r="47" spans="1:12" x14ac:dyDescent="0.2">
      <c r="A47" s="1" t="s">
        <v>51</v>
      </c>
      <c r="B47" s="35">
        <v>16.11871337890625</v>
      </c>
      <c r="C47" s="38">
        <f t="shared" ref="C47:C51" si="15" xml:space="preserve"> (-0.2972*B47) + 11.333</f>
        <v>6.5425183837890621</v>
      </c>
      <c r="D47" s="35">
        <f t="shared" ref="D47:D51" si="16">10^C47</f>
        <v>3487533.4663515887</v>
      </c>
      <c r="E47" s="35">
        <f t="shared" ref="E47:E51" si="17">D47*10</f>
        <v>34875334.663515888</v>
      </c>
      <c r="F47" s="35">
        <f t="shared" ref="F47:F51" si="18">E47*4</f>
        <v>139501338.65406355</v>
      </c>
      <c r="G47" s="35">
        <f t="shared" ref="G47:G51" si="19">LOG10(E47)</f>
        <v>7.542518383789063</v>
      </c>
      <c r="H47" s="39">
        <v>139501338.65406355</v>
      </c>
      <c r="I47" s="35"/>
      <c r="J47" s="1" t="s">
        <v>28</v>
      </c>
      <c r="K47" s="39">
        <v>4383262.6992084514</v>
      </c>
      <c r="L47" s="39">
        <v>139501338.65406355</v>
      </c>
    </row>
    <row r="48" spans="1:12" x14ac:dyDescent="0.2">
      <c r="A48" s="1" t="s">
        <v>52</v>
      </c>
      <c r="B48" s="35">
        <v>15.605173110961914</v>
      </c>
      <c r="C48" s="38">
        <f t="shared" si="15"/>
        <v>6.6951425514221192</v>
      </c>
      <c r="D48" s="35">
        <f t="shared" si="16"/>
        <v>4956128.424725214</v>
      </c>
      <c r="E48" s="35">
        <f t="shared" si="17"/>
        <v>49561284.247252136</v>
      </c>
      <c r="F48" s="35">
        <f t="shared" si="18"/>
        <v>198245136.98900855</v>
      </c>
      <c r="G48" s="35">
        <f t="shared" si="19"/>
        <v>7.6951425514221201</v>
      </c>
      <c r="H48" s="39">
        <v>198245136.98900855</v>
      </c>
      <c r="I48" s="35"/>
      <c r="J48" s="1" t="s">
        <v>29</v>
      </c>
      <c r="K48" s="39">
        <v>198245136.98900855</v>
      </c>
      <c r="L48" s="39">
        <v>1758988697.2154882</v>
      </c>
    </row>
    <row r="49" spans="1:12" x14ac:dyDescent="0.2">
      <c r="A49" s="1" t="s">
        <v>53</v>
      </c>
      <c r="B49" s="35">
        <v>12.41519832611084</v>
      </c>
      <c r="C49" s="38">
        <f t="shared" si="15"/>
        <v>7.6432030574798588</v>
      </c>
      <c r="D49" s="35">
        <f t="shared" si="16"/>
        <v>43974717.430387206</v>
      </c>
      <c r="E49" s="35">
        <f t="shared" si="17"/>
        <v>439747174.30387205</v>
      </c>
      <c r="F49" s="35">
        <f t="shared" si="18"/>
        <v>1758988697.2154882</v>
      </c>
      <c r="G49" s="35">
        <f t="shared" si="19"/>
        <v>8.6432030574798606</v>
      </c>
      <c r="H49" s="39">
        <v>1758988697.2154882</v>
      </c>
      <c r="I49" s="35"/>
      <c r="J49" s="1" t="s">
        <v>30</v>
      </c>
      <c r="K49" s="39">
        <v>467640928.34428322</v>
      </c>
      <c r="L49" s="39">
        <v>687377799.70071077</v>
      </c>
    </row>
    <row r="50" spans="1:12" x14ac:dyDescent="0.2">
      <c r="A50" s="1" t="s">
        <v>54</v>
      </c>
      <c r="B50" s="35">
        <v>14.351101875305176</v>
      </c>
      <c r="C50" s="38">
        <f t="shared" si="15"/>
        <v>7.0678525226593019</v>
      </c>
      <c r="D50" s="35">
        <f t="shared" si="16"/>
        <v>11691023.208607081</v>
      </c>
      <c r="E50" s="35">
        <f t="shared" si="17"/>
        <v>116910232.08607081</v>
      </c>
      <c r="F50" s="35">
        <f t="shared" si="18"/>
        <v>467640928.34428322</v>
      </c>
      <c r="G50" s="35">
        <f t="shared" si="19"/>
        <v>8.0678525226593027</v>
      </c>
      <c r="H50" s="39">
        <v>467640928.34428322</v>
      </c>
      <c r="I50" s="35"/>
      <c r="J50" s="35"/>
      <c r="K50" s="35"/>
      <c r="L50" s="35"/>
    </row>
    <row r="51" spans="1:12" x14ac:dyDescent="0.2">
      <c r="A51" s="1" t="s">
        <v>55</v>
      </c>
      <c r="B51" s="35">
        <v>13.788238525390625</v>
      </c>
      <c r="C51" s="38">
        <f t="shared" si="15"/>
        <v>7.2351355102539063</v>
      </c>
      <c r="D51" s="35">
        <f t="shared" si="16"/>
        <v>17184444.992517769</v>
      </c>
      <c r="E51" s="35">
        <f t="shared" si="17"/>
        <v>171844449.92517769</v>
      </c>
      <c r="F51" s="35">
        <f t="shared" si="18"/>
        <v>687377799.70071077</v>
      </c>
      <c r="G51" s="35">
        <f t="shared" si="19"/>
        <v>8.2351355102539081</v>
      </c>
      <c r="H51" s="39">
        <v>687377799.70071077</v>
      </c>
      <c r="I51" s="35"/>
      <c r="J51" s="35"/>
      <c r="K51" s="35"/>
      <c r="L51" s="35"/>
    </row>
  </sheetData>
  <mergeCells count="1">
    <mergeCell ref="J20:L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51"/>
  <sheetViews>
    <sheetView topLeftCell="A3" workbookViewId="0">
      <selection activeCell="L16" sqref="L16"/>
    </sheetView>
  </sheetViews>
  <sheetFormatPr baseColWidth="10" defaultColWidth="10.83203125" defaultRowHeight="16" x14ac:dyDescent="0.2"/>
  <cols>
    <col min="1" max="1" width="26.83203125" bestFit="1" customWidth="1"/>
    <col min="2" max="2" width="22.33203125" style="33" bestFit="1" customWidth="1"/>
    <col min="3" max="3" width="14" bestFit="1" customWidth="1"/>
    <col min="4" max="5" width="14.6640625" bestFit="1" customWidth="1"/>
    <col min="6" max="6" width="14" bestFit="1" customWidth="1"/>
    <col min="7" max="7" width="15" bestFit="1" customWidth="1"/>
    <col min="8" max="8" width="10" bestFit="1" customWidth="1"/>
    <col min="10" max="10" width="11.1640625" bestFit="1" customWidth="1"/>
    <col min="11" max="11" width="13.33203125" bestFit="1" customWidth="1"/>
    <col min="12" max="12" width="12.5" bestFit="1" customWidth="1"/>
  </cols>
  <sheetData>
    <row r="1" spans="1:12" x14ac:dyDescent="0.2">
      <c r="A1" s="1"/>
      <c r="B1" s="1"/>
      <c r="C1" s="22" t="s">
        <v>4</v>
      </c>
      <c r="D1" s="22" t="s">
        <v>5</v>
      </c>
      <c r="E1" s="22" t="s">
        <v>6</v>
      </c>
      <c r="F1" s="1"/>
      <c r="G1" s="1"/>
      <c r="H1" s="1"/>
      <c r="I1" s="35"/>
      <c r="J1" s="35"/>
      <c r="K1" s="35"/>
      <c r="L1" s="35"/>
    </row>
    <row r="2" spans="1:12" x14ac:dyDescent="0.2">
      <c r="A2" s="2" t="s">
        <v>21</v>
      </c>
      <c r="B2" s="9" t="s">
        <v>101</v>
      </c>
      <c r="C2" s="35">
        <v>18.427045822143555</v>
      </c>
      <c r="D2" s="35">
        <v>15.908941268920898</v>
      </c>
      <c r="E2" s="35">
        <v>14.652664184570312</v>
      </c>
      <c r="F2" s="1"/>
      <c r="G2" s="1"/>
      <c r="H2" s="1"/>
      <c r="I2" s="35"/>
      <c r="J2" s="35"/>
      <c r="K2" s="35"/>
      <c r="L2" s="35"/>
    </row>
    <row r="3" spans="1:12" x14ac:dyDescent="0.2">
      <c r="A3" s="2"/>
      <c r="B3" s="9" t="s">
        <v>100</v>
      </c>
      <c r="C3" s="35">
        <v>13.242290496826172</v>
      </c>
      <c r="D3" s="35">
        <v>11.314756393432617</v>
      </c>
      <c r="E3" s="35">
        <v>11.477338790893555</v>
      </c>
      <c r="F3" s="1"/>
      <c r="G3" s="1"/>
      <c r="H3" s="1"/>
      <c r="I3" s="35"/>
      <c r="J3" s="35"/>
      <c r="K3" s="35"/>
      <c r="L3" s="35"/>
    </row>
    <row r="4" spans="1:12" x14ac:dyDescent="0.2">
      <c r="A4" s="2"/>
      <c r="B4" s="9" t="s">
        <v>102</v>
      </c>
      <c r="C4" s="1">
        <v>29.425426483154297</v>
      </c>
      <c r="D4" s="1">
        <v>29.041259765625</v>
      </c>
      <c r="E4" s="1">
        <v>28.705509185791016</v>
      </c>
      <c r="F4" s="1"/>
      <c r="G4" s="1"/>
      <c r="H4" s="1"/>
      <c r="I4" s="35"/>
      <c r="J4" s="35"/>
      <c r="K4" s="35"/>
      <c r="L4" s="35"/>
    </row>
    <row r="5" spans="1:12" x14ac:dyDescent="0.2">
      <c r="A5" s="2" t="s">
        <v>18</v>
      </c>
      <c r="B5" s="9" t="s">
        <v>101</v>
      </c>
      <c r="C5" s="35">
        <v>17.4351806640625</v>
      </c>
      <c r="D5" s="35">
        <v>19.161258697509766</v>
      </c>
      <c r="E5" s="35">
        <v>16.301084518432617</v>
      </c>
      <c r="F5" s="1"/>
      <c r="G5" s="1"/>
      <c r="H5" s="1"/>
      <c r="I5" s="35"/>
      <c r="J5" s="35"/>
      <c r="K5" s="35"/>
      <c r="L5" s="35"/>
    </row>
    <row r="6" spans="1:12" x14ac:dyDescent="0.2">
      <c r="A6" s="2"/>
      <c r="B6" s="9" t="s">
        <v>100</v>
      </c>
      <c r="C6" s="35">
        <v>12.854077339172363</v>
      </c>
      <c r="D6" s="35">
        <v>14.154642105102539</v>
      </c>
      <c r="E6" s="35">
        <v>14.434189796447754</v>
      </c>
      <c r="F6" s="1"/>
      <c r="G6" s="1"/>
      <c r="H6" s="1"/>
      <c r="I6" s="35"/>
      <c r="J6" s="35"/>
      <c r="K6" s="35"/>
      <c r="L6" s="35"/>
    </row>
    <row r="7" spans="1:12" x14ac:dyDescent="0.2">
      <c r="A7" s="2"/>
      <c r="B7" s="9" t="s">
        <v>102</v>
      </c>
      <c r="C7" s="35">
        <v>28.717147827148438</v>
      </c>
      <c r="D7" s="35">
        <v>29.090492248535156</v>
      </c>
      <c r="E7" s="35">
        <v>28.800067901611328</v>
      </c>
      <c r="F7" s="1"/>
      <c r="G7" s="1"/>
      <c r="H7" s="1"/>
      <c r="I7" s="35"/>
      <c r="J7" s="35"/>
      <c r="K7" s="35"/>
      <c r="L7" s="35"/>
    </row>
    <row r="8" spans="1:12" x14ac:dyDescent="0.2">
      <c r="A8" s="2" t="s">
        <v>19</v>
      </c>
      <c r="B8" s="9" t="s">
        <v>101</v>
      </c>
      <c r="C8" s="35">
        <v>18.193113327026367</v>
      </c>
      <c r="D8" s="35">
        <v>17.006189346313477</v>
      </c>
      <c r="E8" s="35">
        <v>17.018972396850586</v>
      </c>
      <c r="F8" s="1"/>
      <c r="G8" s="1"/>
      <c r="H8" s="1"/>
      <c r="I8" s="35"/>
      <c r="J8" s="35"/>
      <c r="K8" s="35"/>
      <c r="L8" s="35"/>
    </row>
    <row r="9" spans="1:12" x14ac:dyDescent="0.2">
      <c r="A9" s="2"/>
      <c r="B9" s="9" t="s">
        <v>100</v>
      </c>
      <c r="C9" s="35">
        <v>11.910874366760254</v>
      </c>
      <c r="D9" s="35">
        <v>13.265253067016602</v>
      </c>
      <c r="E9" s="35">
        <v>13.142387390136719</v>
      </c>
      <c r="F9" s="1"/>
      <c r="G9" s="1"/>
      <c r="H9" s="1"/>
      <c r="I9" s="35"/>
      <c r="J9" s="35"/>
      <c r="K9" s="35"/>
      <c r="L9" s="35"/>
    </row>
    <row r="10" spans="1:12" x14ac:dyDescent="0.2">
      <c r="A10" s="2"/>
      <c r="B10" s="9" t="s">
        <v>102</v>
      </c>
      <c r="C10" s="35">
        <v>28.852237701416016</v>
      </c>
      <c r="D10" s="35">
        <v>28.835414886474609</v>
      </c>
      <c r="E10" s="35">
        <v>28.845048904418945</v>
      </c>
      <c r="F10" s="1"/>
      <c r="G10" s="1"/>
      <c r="H10" s="1"/>
      <c r="I10" s="35"/>
      <c r="J10" s="35"/>
      <c r="K10" s="35"/>
      <c r="L10" s="35"/>
    </row>
    <row r="11" spans="1:12" x14ac:dyDescent="0.2">
      <c r="A11" s="2" t="s">
        <v>20</v>
      </c>
      <c r="B11" s="9" t="s">
        <v>101</v>
      </c>
      <c r="C11" s="35">
        <v>21.48558235168457</v>
      </c>
      <c r="D11" s="35">
        <v>20.313777923583984</v>
      </c>
      <c r="E11" s="35">
        <v>18.571205139160156</v>
      </c>
      <c r="F11" s="1"/>
      <c r="G11" s="1"/>
      <c r="H11" s="1"/>
      <c r="I11" s="35"/>
      <c r="J11" s="35"/>
      <c r="K11" s="35"/>
      <c r="L11" s="35"/>
    </row>
    <row r="12" spans="1:12" x14ac:dyDescent="0.2">
      <c r="A12" s="2"/>
      <c r="B12" s="9" t="s">
        <v>100</v>
      </c>
      <c r="C12" s="35">
        <v>15.251947402954102</v>
      </c>
      <c r="D12" s="35">
        <v>15.467613220214844</v>
      </c>
      <c r="E12" s="35">
        <v>13.898082733154297</v>
      </c>
      <c r="F12" s="1"/>
      <c r="G12" s="1"/>
      <c r="H12" s="1"/>
      <c r="I12" s="35"/>
      <c r="J12" s="35"/>
      <c r="K12" s="35"/>
      <c r="L12" s="35"/>
    </row>
    <row r="13" spans="1:12" x14ac:dyDescent="0.2">
      <c r="A13" s="2"/>
      <c r="B13" s="9" t="s">
        <v>102</v>
      </c>
      <c r="C13" s="35">
        <v>27.609733581542969</v>
      </c>
      <c r="D13" s="35">
        <v>28.604631423950195</v>
      </c>
      <c r="E13" s="35">
        <v>27.245050430297852</v>
      </c>
      <c r="F13" s="1"/>
      <c r="G13" s="1"/>
      <c r="H13" s="1"/>
      <c r="I13" s="35"/>
      <c r="J13" s="35"/>
      <c r="K13" s="35"/>
      <c r="L13" s="35"/>
    </row>
    <row r="14" spans="1:12" x14ac:dyDescent="0.2">
      <c r="A14" s="1"/>
      <c r="B14" s="1"/>
      <c r="C14" s="1"/>
      <c r="D14" s="1"/>
      <c r="E14" s="1"/>
      <c r="F14" s="1"/>
      <c r="G14" s="1"/>
      <c r="H14" s="1"/>
      <c r="I14" s="35"/>
      <c r="J14" s="35"/>
      <c r="K14" s="35"/>
      <c r="L14" s="35"/>
    </row>
    <row r="15" spans="1:12" x14ac:dyDescent="0.2">
      <c r="A15" s="22" t="s">
        <v>12</v>
      </c>
      <c r="B15" s="36"/>
      <c r="C15" s="1"/>
      <c r="D15" s="1"/>
      <c r="E15" s="1"/>
      <c r="F15" s="1"/>
      <c r="G15" s="1"/>
      <c r="H15" s="1"/>
      <c r="I15" s="35"/>
      <c r="J15" s="35"/>
      <c r="K15" s="35"/>
      <c r="L15" s="35"/>
    </row>
    <row r="16" spans="1:12" x14ac:dyDescent="0.2">
      <c r="A16" s="2" t="s">
        <v>13</v>
      </c>
      <c r="B16" s="26"/>
      <c r="C16" s="1"/>
      <c r="D16" s="1"/>
      <c r="E16" s="1"/>
      <c r="F16" s="1"/>
      <c r="G16" s="1"/>
      <c r="H16" s="1"/>
      <c r="I16" s="35"/>
      <c r="J16" s="35"/>
      <c r="K16" s="35"/>
      <c r="L16" s="35"/>
    </row>
    <row r="17" spans="1:12" x14ac:dyDescent="0.2">
      <c r="A17" s="2" t="s">
        <v>14</v>
      </c>
      <c r="B17" s="36"/>
      <c r="C17" s="1"/>
      <c r="D17" s="1"/>
      <c r="E17" s="1"/>
      <c r="F17" s="1"/>
      <c r="G17" s="1"/>
      <c r="H17" s="1"/>
      <c r="I17" s="35"/>
      <c r="J17" s="35"/>
      <c r="K17" s="35"/>
      <c r="L17" s="35"/>
    </row>
    <row r="18" spans="1:12" x14ac:dyDescent="0.2">
      <c r="A18" s="1"/>
      <c r="B18" s="1"/>
      <c r="C18" s="1"/>
      <c r="D18" s="1"/>
      <c r="E18" s="1"/>
      <c r="F18" s="1"/>
      <c r="G18" s="1"/>
      <c r="H18" s="1"/>
      <c r="I18" s="35"/>
      <c r="J18" s="35"/>
      <c r="K18" s="35"/>
      <c r="L18" s="35"/>
    </row>
    <row r="19" spans="1:12" x14ac:dyDescent="0.2">
      <c r="A19" s="2" t="s">
        <v>106</v>
      </c>
      <c r="B19" s="1" t="s">
        <v>58</v>
      </c>
      <c r="C19" s="1"/>
      <c r="D19" s="1"/>
      <c r="E19" s="1"/>
      <c r="F19" s="1"/>
      <c r="G19" s="1"/>
      <c r="H19" s="1"/>
      <c r="I19" s="35"/>
      <c r="J19" s="35"/>
      <c r="K19" s="35"/>
      <c r="L19" s="35"/>
    </row>
    <row r="20" spans="1:12" x14ac:dyDescent="0.2">
      <c r="A20" s="1"/>
      <c r="B20" s="1"/>
      <c r="C20" s="1"/>
      <c r="D20" s="1"/>
      <c r="E20" s="1"/>
      <c r="F20" s="1"/>
      <c r="G20" s="1"/>
      <c r="H20" s="1"/>
      <c r="I20" s="35"/>
      <c r="J20" s="62" t="s">
        <v>105</v>
      </c>
      <c r="K20" s="62"/>
      <c r="L20" s="62"/>
    </row>
    <row r="21" spans="1:12" ht="18" x14ac:dyDescent="0.2">
      <c r="A21" s="2" t="s">
        <v>56</v>
      </c>
      <c r="B21" s="22" t="s">
        <v>27</v>
      </c>
      <c r="C21" s="2" t="s">
        <v>83</v>
      </c>
      <c r="D21" s="2" t="s">
        <v>84</v>
      </c>
      <c r="E21" s="2" t="s">
        <v>34</v>
      </c>
      <c r="F21" s="2" t="s">
        <v>35</v>
      </c>
      <c r="G21" s="2" t="s">
        <v>39</v>
      </c>
      <c r="H21" s="2" t="s">
        <v>35</v>
      </c>
      <c r="I21" s="35"/>
      <c r="J21" s="2" t="s">
        <v>36</v>
      </c>
      <c r="K21" s="3" t="s">
        <v>37</v>
      </c>
      <c r="L21" s="3" t="s">
        <v>38</v>
      </c>
    </row>
    <row r="22" spans="1:12" x14ac:dyDescent="0.2">
      <c r="A22" s="1" t="s">
        <v>50</v>
      </c>
      <c r="B22" s="35">
        <v>18.427045822143555</v>
      </c>
      <c r="C22" s="1">
        <f>(-0.3058*B22) + 9.5588</f>
        <v>3.9238093875885003</v>
      </c>
      <c r="D22" s="1">
        <f>10^C22</f>
        <v>8390.9162728490464</v>
      </c>
      <c r="E22" s="1">
        <f>D22*10</f>
        <v>83909.162728490468</v>
      </c>
      <c r="F22" s="1">
        <f>E22*4</f>
        <v>335636.65091396187</v>
      </c>
      <c r="G22" s="1">
        <f>LOG10(F22)</f>
        <v>5.5258693789164637</v>
      </c>
      <c r="H22" s="37">
        <v>335636.65091396187</v>
      </c>
      <c r="I22" s="35"/>
      <c r="J22" s="1" t="s">
        <v>28</v>
      </c>
      <c r="K22" s="37">
        <v>335636.65091396187</v>
      </c>
      <c r="L22" s="37">
        <v>12923125.36611391</v>
      </c>
    </row>
    <row r="23" spans="1:12" x14ac:dyDescent="0.2">
      <c r="A23" s="1" t="s">
        <v>51</v>
      </c>
      <c r="B23" s="35">
        <v>13.242290496826172</v>
      </c>
      <c r="C23" s="1">
        <f t="shared" ref="C23:C27" si="0">(-0.3058*B23) + 9.5588</f>
        <v>5.5093075660705564</v>
      </c>
      <c r="D23" s="1">
        <f t="shared" ref="D23:D27" si="1">10^C23</f>
        <v>323078.13415284775</v>
      </c>
      <c r="E23" s="1">
        <f t="shared" ref="E23:E27" si="2">D23*10</f>
        <v>3230781.3415284776</v>
      </c>
      <c r="F23" s="1">
        <f t="shared" ref="F23:F27" si="3">E23*4</f>
        <v>12923125.36611391</v>
      </c>
      <c r="G23" s="1">
        <f t="shared" ref="G23:G27" si="4">LOG10(F23)</f>
        <v>7.1113675573985189</v>
      </c>
      <c r="H23" s="37">
        <v>12923125.36611391</v>
      </c>
      <c r="I23" s="35"/>
      <c r="J23" s="1" t="s">
        <v>29</v>
      </c>
      <c r="K23" s="37">
        <v>1976540.6532705943</v>
      </c>
      <c r="L23" s="37">
        <v>50211996.076348826</v>
      </c>
    </row>
    <row r="24" spans="1:12" x14ac:dyDescent="0.2">
      <c r="A24" s="1" t="s">
        <v>52</v>
      </c>
      <c r="B24" s="35">
        <v>15.908941268920898</v>
      </c>
      <c r="C24" s="1">
        <f t="shared" si="0"/>
        <v>4.6938457599639891</v>
      </c>
      <c r="D24" s="1">
        <f t="shared" si="1"/>
        <v>49413.516331764855</v>
      </c>
      <c r="E24" s="1">
        <f t="shared" si="2"/>
        <v>494135.16331764858</v>
      </c>
      <c r="F24" s="1">
        <f t="shared" si="3"/>
        <v>1976540.6532705943</v>
      </c>
      <c r="G24" s="1">
        <f t="shared" si="4"/>
        <v>6.2959057512919525</v>
      </c>
      <c r="H24" s="37">
        <v>1976540.6532705943</v>
      </c>
      <c r="I24" s="35"/>
      <c r="J24" s="1" t="s">
        <v>30</v>
      </c>
      <c r="K24" s="37">
        <v>4787130.6864986895</v>
      </c>
      <c r="L24" s="37">
        <v>44780587.711931996</v>
      </c>
    </row>
    <row r="25" spans="1:12" x14ac:dyDescent="0.2">
      <c r="A25" s="1" t="s">
        <v>53</v>
      </c>
      <c r="B25" s="35">
        <v>11.314756393432617</v>
      </c>
      <c r="C25" s="1">
        <f t="shared" si="0"/>
        <v>6.0987474948883058</v>
      </c>
      <c r="D25" s="1">
        <f t="shared" si="1"/>
        <v>1255299.9019087206</v>
      </c>
      <c r="E25" s="1">
        <f t="shared" si="2"/>
        <v>12552999.019087207</v>
      </c>
      <c r="F25" s="1">
        <f t="shared" si="3"/>
        <v>50211996.076348826</v>
      </c>
      <c r="G25" s="1">
        <f t="shared" si="4"/>
        <v>7.7008074862162683</v>
      </c>
      <c r="H25" s="37">
        <v>50211996.076348826</v>
      </c>
      <c r="I25" s="35"/>
      <c r="J25" s="35"/>
      <c r="K25" s="35"/>
      <c r="L25" s="35"/>
    </row>
    <row r="26" spans="1:12" x14ac:dyDescent="0.2">
      <c r="A26" s="1" t="s">
        <v>54</v>
      </c>
      <c r="B26" s="35">
        <v>14.652664184570312</v>
      </c>
      <c r="C26" s="1">
        <f t="shared" si="0"/>
        <v>5.0780152923583977</v>
      </c>
      <c r="D26" s="1">
        <f t="shared" si="1"/>
        <v>119678.26716246724</v>
      </c>
      <c r="E26" s="1">
        <f t="shared" si="2"/>
        <v>1196782.6716246724</v>
      </c>
      <c r="F26" s="1">
        <f t="shared" si="3"/>
        <v>4787130.6864986895</v>
      </c>
      <c r="G26" s="1">
        <f t="shared" si="4"/>
        <v>6.6800752836863611</v>
      </c>
      <c r="H26" s="37">
        <v>4787130.6864986895</v>
      </c>
      <c r="I26" s="35"/>
      <c r="J26" s="35"/>
      <c r="K26" s="35"/>
      <c r="L26" s="35"/>
    </row>
    <row r="27" spans="1:12" x14ac:dyDescent="0.2">
      <c r="A27" s="1" t="s">
        <v>55</v>
      </c>
      <c r="B27" s="35">
        <v>11.477338790893555</v>
      </c>
      <c r="C27" s="1">
        <f t="shared" si="0"/>
        <v>6.0490297977447511</v>
      </c>
      <c r="D27" s="1">
        <f t="shared" si="1"/>
        <v>1119514.6927982999</v>
      </c>
      <c r="E27" s="1">
        <f t="shared" si="2"/>
        <v>11195146.927982999</v>
      </c>
      <c r="F27" s="1">
        <f t="shared" si="3"/>
        <v>44780587.711931996</v>
      </c>
      <c r="G27" s="1">
        <f t="shared" si="4"/>
        <v>7.6510897890727145</v>
      </c>
      <c r="H27" s="37">
        <v>44780587.711931996</v>
      </c>
      <c r="I27" s="35"/>
      <c r="J27" s="35"/>
      <c r="K27" s="35"/>
      <c r="L27" s="35"/>
    </row>
    <row r="28" spans="1:12" x14ac:dyDescent="0.2">
      <c r="A28" s="1"/>
      <c r="B28" s="35"/>
      <c r="C28" s="35"/>
      <c r="D28" s="35"/>
      <c r="E28" s="35"/>
      <c r="F28" s="35"/>
      <c r="G28" s="35"/>
      <c r="H28" s="37"/>
      <c r="I28" s="35"/>
      <c r="J28" s="35"/>
      <c r="K28" s="35"/>
      <c r="L28" s="35"/>
    </row>
    <row r="29" spans="1:12" x14ac:dyDescent="0.2">
      <c r="A29" s="2" t="s">
        <v>16</v>
      </c>
      <c r="B29" s="35"/>
      <c r="C29" s="35"/>
      <c r="D29" s="35"/>
      <c r="E29" s="35"/>
      <c r="F29" s="35"/>
      <c r="G29" s="35"/>
      <c r="H29" s="37"/>
      <c r="I29" s="35"/>
      <c r="J29" s="35"/>
      <c r="K29" s="35"/>
      <c r="L29" s="35"/>
    </row>
    <row r="30" spans="1:12" x14ac:dyDescent="0.2">
      <c r="A30" s="1" t="s">
        <v>50</v>
      </c>
      <c r="B30" s="35">
        <v>18.193113327026367</v>
      </c>
      <c r="C30" s="38">
        <f>(-0.3058*B30) + 9.5588</f>
        <v>3.9953459445953365</v>
      </c>
      <c r="D30" s="35">
        <f>10^C30</f>
        <v>9893.4085701066579</v>
      </c>
      <c r="E30" s="35">
        <f>D30*10</f>
        <v>98934.085701066579</v>
      </c>
      <c r="F30" s="35">
        <f>E30*4</f>
        <v>395736.34280426631</v>
      </c>
      <c r="G30" s="35">
        <f>LOG10(F30)</f>
        <v>5.5974059359232999</v>
      </c>
      <c r="H30" s="37">
        <v>395736.34280426631</v>
      </c>
      <c r="I30" s="35"/>
      <c r="J30" s="2" t="s">
        <v>36</v>
      </c>
      <c r="K30" s="3" t="s">
        <v>37</v>
      </c>
      <c r="L30" s="3" t="s">
        <v>38</v>
      </c>
    </row>
    <row r="31" spans="1:12" x14ac:dyDescent="0.2">
      <c r="A31" s="1" t="s">
        <v>51</v>
      </c>
      <c r="B31" s="35">
        <v>11.910874366760254</v>
      </c>
      <c r="C31" s="38">
        <f t="shared" ref="C31:C35" si="5">(-0.3058*B31) + 9.5588</f>
        <v>5.916454618644714</v>
      </c>
      <c r="D31" s="35">
        <f t="shared" ref="D31:D35" si="6">10^C31</f>
        <v>825001.27293495787</v>
      </c>
      <c r="E31" s="35">
        <f t="shared" ref="E31:E35" si="7">D31*10</f>
        <v>8250012.7293495787</v>
      </c>
      <c r="F31" s="35">
        <f t="shared" ref="F31:F35" si="8">E31*4</f>
        <v>33000050.917398315</v>
      </c>
      <c r="G31" s="35">
        <f t="shared" ref="G31:G35" si="9">LOG10(F31)</f>
        <v>7.5185146099726774</v>
      </c>
      <c r="H31" s="37">
        <v>33000050.917398315</v>
      </c>
      <c r="I31" s="35"/>
      <c r="J31" s="1" t="s">
        <v>28</v>
      </c>
      <c r="K31" s="37">
        <v>395736.34280426631</v>
      </c>
      <c r="L31" s="37">
        <v>33000050.917398315</v>
      </c>
    </row>
    <row r="32" spans="1:12" x14ac:dyDescent="0.2">
      <c r="A32" s="1" t="s">
        <v>52</v>
      </c>
      <c r="B32" s="35">
        <v>17.006189346313477</v>
      </c>
      <c r="C32" s="38">
        <f t="shared" si="5"/>
        <v>4.3583072978973387</v>
      </c>
      <c r="D32" s="35">
        <f t="shared" si="6"/>
        <v>22819.561664174853</v>
      </c>
      <c r="E32" s="35">
        <f t="shared" si="7"/>
        <v>228195.61664174852</v>
      </c>
      <c r="F32" s="35">
        <f t="shared" si="8"/>
        <v>912782.46656699409</v>
      </c>
      <c r="G32" s="35">
        <f t="shared" si="9"/>
        <v>5.9603672892253012</v>
      </c>
      <c r="H32" s="37">
        <v>912782.46656699409</v>
      </c>
      <c r="I32" s="35"/>
      <c r="J32" s="1" t="s">
        <v>29</v>
      </c>
      <c r="K32" s="37">
        <v>912782.46656699409</v>
      </c>
      <c r="L32" s="37">
        <v>12715856.067555362</v>
      </c>
    </row>
    <row r="33" spans="1:12" x14ac:dyDescent="0.2">
      <c r="A33" s="1" t="s">
        <v>53</v>
      </c>
      <c r="B33" s="35">
        <v>13.265253067016602</v>
      </c>
      <c r="C33" s="38">
        <f t="shared" si="5"/>
        <v>5.5022856121063226</v>
      </c>
      <c r="D33" s="35">
        <f t="shared" si="6"/>
        <v>317896.40168888407</v>
      </c>
      <c r="E33" s="35">
        <f t="shared" si="7"/>
        <v>3178964.0168888406</v>
      </c>
      <c r="F33" s="35">
        <f t="shared" si="8"/>
        <v>12715856.067555362</v>
      </c>
      <c r="G33" s="35">
        <f t="shared" si="9"/>
        <v>7.104345603434286</v>
      </c>
      <c r="H33" s="37">
        <v>12715856.067555362</v>
      </c>
      <c r="I33" s="35"/>
      <c r="J33" s="1" t="s">
        <v>30</v>
      </c>
      <c r="K33" s="37">
        <v>904603.43465817138</v>
      </c>
      <c r="L33" s="37">
        <v>13864937.85778844</v>
      </c>
    </row>
    <row r="34" spans="1:12" x14ac:dyDescent="0.2">
      <c r="A34" s="1" t="s">
        <v>54</v>
      </c>
      <c r="B34" s="35">
        <v>17.018972396850586</v>
      </c>
      <c r="C34" s="38">
        <f t="shared" si="5"/>
        <v>4.3543982410430901</v>
      </c>
      <c r="D34" s="35">
        <f t="shared" si="6"/>
        <v>22615.085866454283</v>
      </c>
      <c r="E34" s="35">
        <f t="shared" si="7"/>
        <v>226150.85866454284</v>
      </c>
      <c r="F34" s="35">
        <f t="shared" si="8"/>
        <v>904603.43465817138</v>
      </c>
      <c r="G34" s="35">
        <f t="shared" si="9"/>
        <v>5.9564582323710535</v>
      </c>
      <c r="H34" s="37">
        <v>904603.43465817138</v>
      </c>
      <c r="I34" s="35"/>
      <c r="J34" s="35"/>
      <c r="K34" s="35"/>
      <c r="L34" s="35"/>
    </row>
    <row r="35" spans="1:12" x14ac:dyDescent="0.2">
      <c r="A35" s="1" t="s">
        <v>55</v>
      </c>
      <c r="B35" s="35">
        <v>13.142387390136719</v>
      </c>
      <c r="C35" s="38">
        <f t="shared" si="5"/>
        <v>5.5398579360961913</v>
      </c>
      <c r="D35" s="35">
        <f t="shared" si="6"/>
        <v>346623.44644471101</v>
      </c>
      <c r="E35" s="35">
        <f t="shared" si="7"/>
        <v>3466234.46444711</v>
      </c>
      <c r="F35" s="35">
        <f t="shared" si="8"/>
        <v>13864937.85778844</v>
      </c>
      <c r="G35" s="35">
        <f t="shared" si="9"/>
        <v>7.1419179274241547</v>
      </c>
      <c r="H35" s="37">
        <v>13864937.85778844</v>
      </c>
      <c r="I35" s="35"/>
      <c r="J35" s="35"/>
      <c r="K35" s="35"/>
      <c r="L35" s="35"/>
    </row>
    <row r="36" spans="1:12" x14ac:dyDescent="0.2">
      <c r="A36" s="1"/>
      <c r="B36" s="35"/>
      <c r="C36" s="35"/>
      <c r="D36" s="35"/>
      <c r="E36" s="35"/>
      <c r="F36" s="35"/>
      <c r="G36" s="35"/>
      <c r="H36" s="37"/>
      <c r="I36" s="35"/>
      <c r="J36" s="35"/>
      <c r="K36" s="35"/>
      <c r="L36" s="35"/>
    </row>
    <row r="37" spans="1:12" x14ac:dyDescent="0.2">
      <c r="A37" s="2" t="s">
        <v>15</v>
      </c>
      <c r="B37" s="35"/>
      <c r="C37" s="35"/>
      <c r="D37" s="35"/>
      <c r="E37" s="35"/>
      <c r="F37" s="35"/>
      <c r="G37" s="35"/>
      <c r="H37" s="37"/>
      <c r="I37" s="35"/>
      <c r="J37" s="35"/>
      <c r="K37" s="35"/>
      <c r="L37" s="35"/>
    </row>
    <row r="38" spans="1:12" x14ac:dyDescent="0.2">
      <c r="A38" s="1" t="s">
        <v>50</v>
      </c>
      <c r="B38" s="35">
        <v>17.4351806640625</v>
      </c>
      <c r="C38" s="35">
        <f>(-0.3058*B38) + 9.5588</f>
        <v>4.2271217529296869</v>
      </c>
      <c r="D38" s="35">
        <f>10^C38</f>
        <v>16870.259108770981</v>
      </c>
      <c r="E38" s="35">
        <f>D38*10</f>
        <v>168702.59108770982</v>
      </c>
      <c r="F38" s="35">
        <f>E38*4</f>
        <v>674810.36435083929</v>
      </c>
      <c r="G38" s="35">
        <f>LOG10(F38)</f>
        <v>5.8291817442576495</v>
      </c>
      <c r="H38" s="37">
        <v>674810.36435083929</v>
      </c>
      <c r="I38" s="35"/>
      <c r="J38" s="2" t="s">
        <v>36</v>
      </c>
      <c r="K38" s="3" t="s">
        <v>37</v>
      </c>
      <c r="L38" s="3" t="s">
        <v>38</v>
      </c>
    </row>
    <row r="39" spans="1:12" x14ac:dyDescent="0.2">
      <c r="A39" s="1" t="s">
        <v>51</v>
      </c>
      <c r="B39" s="35">
        <v>12.854077339172363</v>
      </c>
      <c r="C39" s="35">
        <f t="shared" ref="C39:C43" si="10">(-0.3058*B39) + 9.5588</f>
        <v>5.6280231496810913</v>
      </c>
      <c r="D39" s="35">
        <f t="shared" ref="D39:D43" si="11">10^C39</f>
        <v>424642.19851776073</v>
      </c>
      <c r="E39" s="35">
        <f t="shared" ref="E39:E43" si="12">D39*10</f>
        <v>4246421.9851776073</v>
      </c>
      <c r="F39" s="35">
        <f t="shared" ref="F39:F43" si="13">E39*4</f>
        <v>16985687.940710429</v>
      </c>
      <c r="G39" s="35">
        <f t="shared" ref="G39:G43" si="14">LOG10(F39)</f>
        <v>7.2300831410090547</v>
      </c>
      <c r="H39" s="37">
        <v>16985687.940710429</v>
      </c>
      <c r="I39" s="35"/>
      <c r="J39" s="1" t="s">
        <v>28</v>
      </c>
      <c r="K39" s="37">
        <v>674810.36435083929</v>
      </c>
      <c r="L39" s="37">
        <v>16985687.940710429</v>
      </c>
    </row>
    <row r="40" spans="1:12" x14ac:dyDescent="0.2">
      <c r="A40" s="1" t="s">
        <v>52</v>
      </c>
      <c r="B40" s="35">
        <v>19.161258697509766</v>
      </c>
      <c r="C40" s="35">
        <f t="shared" si="10"/>
        <v>3.6992870903015129</v>
      </c>
      <c r="D40" s="35">
        <f t="shared" si="11"/>
        <v>5003.6519200897292</v>
      </c>
      <c r="E40" s="35">
        <f t="shared" si="12"/>
        <v>50036.519200897295</v>
      </c>
      <c r="F40" s="35">
        <f t="shared" si="13"/>
        <v>200146.07680358918</v>
      </c>
      <c r="G40" s="35">
        <f t="shared" si="14"/>
        <v>5.3013470816294754</v>
      </c>
      <c r="H40" s="37">
        <v>200146.07680358918</v>
      </c>
      <c r="I40" s="35"/>
      <c r="J40" s="1" t="s">
        <v>29</v>
      </c>
      <c r="K40" s="37">
        <v>200146.07680358918</v>
      </c>
      <c r="L40" s="37">
        <v>6797832.129263211</v>
      </c>
    </row>
    <row r="41" spans="1:12" x14ac:dyDescent="0.2">
      <c r="A41" s="1" t="s">
        <v>53</v>
      </c>
      <c r="B41" s="35">
        <v>14.154642105102539</v>
      </c>
      <c r="C41" s="35">
        <f t="shared" si="10"/>
        <v>5.2303104442596426</v>
      </c>
      <c r="D41" s="35">
        <f t="shared" si="11"/>
        <v>169945.80323158027</v>
      </c>
      <c r="E41" s="35">
        <f t="shared" si="12"/>
        <v>1699458.0323158028</v>
      </c>
      <c r="F41" s="35">
        <f t="shared" si="13"/>
        <v>6797832.129263211</v>
      </c>
      <c r="G41" s="35">
        <f t="shared" si="14"/>
        <v>6.8323704355876052</v>
      </c>
      <c r="H41" s="37">
        <v>6797832.129263211</v>
      </c>
      <c r="I41" s="35"/>
      <c r="J41" s="1" t="s">
        <v>30</v>
      </c>
      <c r="K41" s="37">
        <v>1499644.5915981578</v>
      </c>
      <c r="L41" s="37">
        <v>5583220.1355042979</v>
      </c>
    </row>
    <row r="42" spans="1:12" x14ac:dyDescent="0.2">
      <c r="A42" s="1" t="s">
        <v>54</v>
      </c>
      <c r="B42" s="35">
        <v>16.301084518432617</v>
      </c>
      <c r="C42" s="35">
        <f t="shared" si="10"/>
        <v>4.5739283542633054</v>
      </c>
      <c r="D42" s="35">
        <f t="shared" si="11"/>
        <v>37491.114789953943</v>
      </c>
      <c r="E42" s="35">
        <f t="shared" si="12"/>
        <v>374911.14789953944</v>
      </c>
      <c r="F42" s="35">
        <f t="shared" si="13"/>
        <v>1499644.5915981578</v>
      </c>
      <c r="G42" s="35">
        <f t="shared" si="14"/>
        <v>6.1759883455912687</v>
      </c>
      <c r="H42" s="37">
        <v>1499644.5915981578</v>
      </c>
      <c r="I42" s="35"/>
      <c r="J42" s="35"/>
      <c r="K42" s="35"/>
      <c r="L42" s="35"/>
    </row>
    <row r="43" spans="1:12" x14ac:dyDescent="0.2">
      <c r="A43" s="1" t="s">
        <v>55</v>
      </c>
      <c r="B43" s="35">
        <v>14.434189796447754</v>
      </c>
      <c r="C43" s="35">
        <f t="shared" si="10"/>
        <v>5.1448247602462764</v>
      </c>
      <c r="D43" s="35">
        <f t="shared" si="11"/>
        <v>139580.50338760746</v>
      </c>
      <c r="E43" s="35">
        <f t="shared" si="12"/>
        <v>1395805.0338760745</v>
      </c>
      <c r="F43" s="35">
        <f t="shared" si="13"/>
        <v>5583220.1355042979</v>
      </c>
      <c r="G43" s="35">
        <f t="shared" si="14"/>
        <v>6.7468847515742389</v>
      </c>
      <c r="H43" s="37">
        <v>5583220.1355042979</v>
      </c>
      <c r="I43" s="35"/>
      <c r="J43" s="35"/>
      <c r="K43" s="35"/>
      <c r="L43" s="35"/>
    </row>
    <row r="44" spans="1:12" x14ac:dyDescent="0.2">
      <c r="A44" s="1"/>
      <c r="B44" s="35"/>
      <c r="C44" s="35"/>
      <c r="D44" s="35"/>
      <c r="E44" s="35"/>
      <c r="F44" s="35"/>
      <c r="G44" s="35"/>
      <c r="H44" s="37"/>
      <c r="I44" s="35"/>
      <c r="J44" s="35"/>
      <c r="K44" s="35"/>
      <c r="L44" s="35"/>
    </row>
    <row r="45" spans="1:12" x14ac:dyDescent="0.2">
      <c r="A45" s="2" t="s">
        <v>17</v>
      </c>
      <c r="B45" s="35"/>
      <c r="C45" s="35"/>
      <c r="D45" s="35"/>
      <c r="E45" s="35"/>
      <c r="F45" s="35"/>
      <c r="G45" s="35"/>
      <c r="H45" s="37"/>
      <c r="I45" s="35"/>
      <c r="J45" s="35"/>
      <c r="K45" s="35"/>
      <c r="L45" s="35"/>
    </row>
    <row r="46" spans="1:12" x14ac:dyDescent="0.2">
      <c r="A46" s="1" t="s">
        <v>50</v>
      </c>
      <c r="B46" s="35">
        <v>21.48558235168457</v>
      </c>
      <c r="C46" s="35">
        <f>(-0.3058*B46) + 9.5588</f>
        <v>2.9885089168548582</v>
      </c>
      <c r="D46" s="35">
        <f>10^C46</f>
        <v>973.88778080912687</v>
      </c>
      <c r="E46" s="35">
        <f>D46*10</f>
        <v>9738.8778080912689</v>
      </c>
      <c r="F46" s="35">
        <f>E46*4</f>
        <v>38955.511232365076</v>
      </c>
      <c r="G46" s="35">
        <f>LOG10(F46)</f>
        <v>4.5905689081828207</v>
      </c>
      <c r="H46" s="37">
        <v>38955.511232365076</v>
      </c>
      <c r="I46" s="35"/>
      <c r="J46" s="2" t="s">
        <v>36</v>
      </c>
      <c r="K46" s="3" t="s">
        <v>37</v>
      </c>
      <c r="L46" s="3" t="s">
        <v>38</v>
      </c>
    </row>
    <row r="47" spans="1:12" x14ac:dyDescent="0.2">
      <c r="A47" s="1" t="s">
        <v>51</v>
      </c>
      <c r="B47" s="35">
        <v>15.251947402954102</v>
      </c>
      <c r="C47" s="35">
        <f t="shared" ref="C47:C51" si="15">(-0.3058*B47) + 9.5588</f>
        <v>4.8947544841766355</v>
      </c>
      <c r="D47" s="35">
        <f t="shared" ref="D47:D51" si="16">10^C47</f>
        <v>78479.184980927734</v>
      </c>
      <c r="E47" s="35">
        <f t="shared" ref="E47:E51" si="17">D47*10</f>
        <v>784791.84980927734</v>
      </c>
      <c r="F47" s="35">
        <f t="shared" ref="F47:F51" si="18">E47*4</f>
        <v>3139167.3992371093</v>
      </c>
      <c r="G47" s="35">
        <f t="shared" ref="G47:G51" si="19">LOG10(F47)</f>
        <v>6.4968144755045989</v>
      </c>
      <c r="H47" s="37">
        <v>3139167.3992371093</v>
      </c>
      <c r="I47" s="35"/>
      <c r="J47" s="1" t="s">
        <v>28</v>
      </c>
      <c r="K47" s="37">
        <v>38955.511232365076</v>
      </c>
      <c r="L47" s="37">
        <v>3139167.3992371093</v>
      </c>
    </row>
    <row r="48" spans="1:12" x14ac:dyDescent="0.2">
      <c r="A48" s="1" t="s">
        <v>52</v>
      </c>
      <c r="B48" s="35">
        <v>20.313777923583984</v>
      </c>
      <c r="C48" s="35">
        <f t="shared" si="15"/>
        <v>3.3468467109680171</v>
      </c>
      <c r="D48" s="35">
        <f t="shared" si="16"/>
        <v>2222.5252873555819</v>
      </c>
      <c r="E48" s="35">
        <f t="shared" si="17"/>
        <v>22225.252873555819</v>
      </c>
      <c r="F48" s="35">
        <f t="shared" si="18"/>
        <v>88901.011494223276</v>
      </c>
      <c r="G48" s="35">
        <f t="shared" si="19"/>
        <v>4.9489067022959796</v>
      </c>
      <c r="H48" s="37">
        <v>88901.011494223276</v>
      </c>
      <c r="I48" s="35"/>
      <c r="J48" s="1" t="s">
        <v>29</v>
      </c>
      <c r="K48" s="37">
        <v>88901.011494223276</v>
      </c>
      <c r="L48" s="37">
        <v>2696893.9473038884</v>
      </c>
    </row>
    <row r="49" spans="1:12" x14ac:dyDescent="0.2">
      <c r="A49" s="1" t="s">
        <v>53</v>
      </c>
      <c r="B49" s="35">
        <v>15.467613220214844</v>
      </c>
      <c r="C49" s="35">
        <f t="shared" si="15"/>
        <v>4.8288038772583004</v>
      </c>
      <c r="D49" s="35">
        <f t="shared" si="16"/>
        <v>67422.348682597207</v>
      </c>
      <c r="E49" s="35">
        <f t="shared" si="17"/>
        <v>674223.4868259721</v>
      </c>
      <c r="F49" s="35">
        <f t="shared" si="18"/>
        <v>2696893.9473038884</v>
      </c>
      <c r="G49" s="35">
        <f t="shared" si="19"/>
        <v>6.4308638685862638</v>
      </c>
      <c r="H49" s="37">
        <v>2696893.9473038884</v>
      </c>
      <c r="I49" s="35"/>
      <c r="J49" s="1" t="s">
        <v>30</v>
      </c>
      <c r="K49" s="37">
        <v>303239.2820783573</v>
      </c>
      <c r="L49" s="37">
        <v>8143784.849555335</v>
      </c>
    </row>
    <row r="50" spans="1:12" x14ac:dyDescent="0.2">
      <c r="A50" s="1" t="s">
        <v>54</v>
      </c>
      <c r="B50" s="35">
        <v>18.571205139160156</v>
      </c>
      <c r="C50" s="35">
        <f t="shared" si="15"/>
        <v>3.8797254684448239</v>
      </c>
      <c r="D50" s="35">
        <f t="shared" si="16"/>
        <v>7580.982051958933</v>
      </c>
      <c r="E50" s="35">
        <f t="shared" si="17"/>
        <v>75809.820519589324</v>
      </c>
      <c r="F50" s="35">
        <f t="shared" si="18"/>
        <v>303239.2820783573</v>
      </c>
      <c r="G50" s="35">
        <f t="shared" si="19"/>
        <v>5.4817854597727864</v>
      </c>
      <c r="H50" s="37">
        <v>303239.2820783573</v>
      </c>
      <c r="I50" s="35"/>
      <c r="J50" s="35"/>
      <c r="K50" s="35"/>
      <c r="L50" s="35"/>
    </row>
    <row r="51" spans="1:12" x14ac:dyDescent="0.2">
      <c r="A51" s="1" t="s">
        <v>55</v>
      </c>
      <c r="B51" s="35">
        <v>13.898082733154297</v>
      </c>
      <c r="C51" s="35">
        <f t="shared" si="15"/>
        <v>5.3087663002014152</v>
      </c>
      <c r="D51" s="35">
        <f t="shared" si="16"/>
        <v>203594.62123888338</v>
      </c>
      <c r="E51" s="35">
        <f t="shared" si="17"/>
        <v>2035946.2123888338</v>
      </c>
      <c r="F51" s="35">
        <f t="shared" si="18"/>
        <v>8143784.849555335</v>
      </c>
      <c r="G51" s="35">
        <f t="shared" si="19"/>
        <v>6.9108262915293777</v>
      </c>
      <c r="H51" s="37">
        <v>8143784.849555335</v>
      </c>
      <c r="I51" s="35"/>
      <c r="J51" s="35"/>
      <c r="K51" s="35"/>
      <c r="L51" s="35"/>
    </row>
  </sheetData>
  <mergeCells count="1">
    <mergeCell ref="J20:L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P21"/>
  <sheetViews>
    <sheetView zoomScale="73" zoomScaleNormal="73" workbookViewId="0">
      <selection activeCell="Q7" sqref="Q7"/>
    </sheetView>
  </sheetViews>
  <sheetFormatPr baseColWidth="10" defaultColWidth="10.83203125" defaultRowHeight="16" x14ac:dyDescent="0.2"/>
  <cols>
    <col min="1" max="1" width="11" style="1" bestFit="1" customWidth="1"/>
    <col min="2" max="2" width="13.6640625" style="1" bestFit="1" customWidth="1"/>
    <col min="3" max="3" width="14.33203125" style="1" bestFit="1" customWidth="1"/>
    <col min="4" max="4" width="9.33203125" style="1" bestFit="1" customWidth="1"/>
    <col min="5" max="5" width="9.5" style="1" bestFit="1" customWidth="1"/>
    <col min="6" max="6" width="11.83203125" style="1" bestFit="1" customWidth="1"/>
    <col min="7" max="7" width="13.6640625" style="1" bestFit="1" customWidth="1"/>
    <col min="8" max="8" width="14.33203125" style="1" bestFit="1" customWidth="1"/>
    <col min="9" max="9" width="9.33203125" style="1" bestFit="1" customWidth="1"/>
    <col min="10" max="10" width="9.5" style="1" bestFit="1" customWidth="1"/>
    <col min="11" max="11" width="11.83203125" style="1" bestFit="1" customWidth="1"/>
    <col min="12" max="12" width="13.6640625" style="1" bestFit="1" customWidth="1"/>
    <col min="13" max="13" width="14.33203125" style="1" bestFit="1" customWidth="1"/>
    <col min="14" max="14" width="9.33203125" style="1" bestFit="1" customWidth="1"/>
    <col min="15" max="15" width="9.5" style="1" bestFit="1" customWidth="1"/>
    <col min="16" max="16" width="11.83203125" style="1" bestFit="1" customWidth="1"/>
    <col min="17" max="17" width="13.6640625" style="1" bestFit="1" customWidth="1"/>
    <col min="18" max="18" width="14.33203125" style="1" bestFit="1" customWidth="1"/>
    <col min="19" max="19" width="9.33203125" style="1" bestFit="1" customWidth="1"/>
    <col min="20" max="20" width="9.5" style="1" bestFit="1" customWidth="1"/>
    <col min="21" max="24" width="10.83203125" style="1"/>
    <col min="25" max="25" width="11.83203125" style="1" bestFit="1" customWidth="1"/>
    <col min="26" max="26" width="16.5" style="1" bestFit="1" customWidth="1"/>
    <col min="27" max="27" width="20.33203125" style="1" bestFit="1" customWidth="1"/>
    <col min="28" max="29" width="16.83203125" style="1" bestFit="1" customWidth="1"/>
    <col min="30" max="30" width="11.33203125" style="1" bestFit="1" customWidth="1"/>
    <col min="31" max="31" width="15.1640625" style="1" bestFit="1" customWidth="1"/>
    <col min="32" max="33" width="11.6640625" style="1" bestFit="1" customWidth="1"/>
    <col min="34" max="16384" width="10.83203125" style="1"/>
  </cols>
  <sheetData>
    <row r="1" spans="1:42" ht="19" x14ac:dyDescent="0.2">
      <c r="A1" s="64" t="s">
        <v>109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</row>
    <row r="2" spans="1:42" ht="17" x14ac:dyDescent="0.2">
      <c r="A2" s="63" t="s">
        <v>43</v>
      </c>
      <c r="B2" s="63"/>
      <c r="C2" s="63"/>
      <c r="D2" s="63"/>
      <c r="E2" s="63"/>
      <c r="F2" s="63" t="s">
        <v>44</v>
      </c>
      <c r="G2" s="63"/>
      <c r="H2" s="63"/>
      <c r="I2" s="63"/>
      <c r="J2" s="63"/>
      <c r="K2" s="63" t="s">
        <v>45</v>
      </c>
      <c r="L2" s="63"/>
      <c r="M2" s="63"/>
      <c r="N2" s="63"/>
      <c r="O2" s="63"/>
      <c r="P2" s="63" t="s">
        <v>46</v>
      </c>
      <c r="Q2" s="63"/>
      <c r="R2" s="63"/>
      <c r="S2" s="63"/>
      <c r="T2" s="63"/>
      <c r="Y2" s="2" t="s">
        <v>36</v>
      </c>
      <c r="Z2" s="2" t="s">
        <v>111</v>
      </c>
      <c r="AA2" s="2" t="s">
        <v>112</v>
      </c>
      <c r="AB2" s="3" t="s">
        <v>113</v>
      </c>
      <c r="AC2" s="3" t="s">
        <v>114</v>
      </c>
      <c r="AD2" s="2" t="s">
        <v>115</v>
      </c>
      <c r="AE2" s="2" t="s">
        <v>116</v>
      </c>
      <c r="AF2" s="3" t="s">
        <v>117</v>
      </c>
      <c r="AG2" s="3" t="s">
        <v>118</v>
      </c>
    </row>
    <row r="3" spans="1:42" x14ac:dyDescent="0.2">
      <c r="A3" s="2" t="s">
        <v>36</v>
      </c>
      <c r="B3" s="3" t="s">
        <v>38</v>
      </c>
      <c r="C3" s="3" t="s">
        <v>37</v>
      </c>
      <c r="D3" s="3" t="s">
        <v>48</v>
      </c>
      <c r="E3" s="2" t="s">
        <v>110</v>
      </c>
      <c r="F3" s="2" t="s">
        <v>36</v>
      </c>
      <c r="G3" s="3" t="s">
        <v>38</v>
      </c>
      <c r="H3" s="3" t="s">
        <v>37</v>
      </c>
      <c r="I3" s="3" t="s">
        <v>48</v>
      </c>
      <c r="J3" s="2" t="s">
        <v>110</v>
      </c>
      <c r="K3" s="2" t="s">
        <v>36</v>
      </c>
      <c r="L3" s="3" t="s">
        <v>38</v>
      </c>
      <c r="M3" s="3" t="s">
        <v>37</v>
      </c>
      <c r="N3" s="3" t="s">
        <v>48</v>
      </c>
      <c r="O3" s="2" t="s">
        <v>110</v>
      </c>
      <c r="P3" s="2" t="s">
        <v>36</v>
      </c>
      <c r="Q3" s="3" t="s">
        <v>38</v>
      </c>
      <c r="R3" s="3" t="s">
        <v>37</v>
      </c>
      <c r="S3" s="2" t="s">
        <v>48</v>
      </c>
      <c r="T3" s="2" t="s">
        <v>110</v>
      </c>
      <c r="Y3" s="1" t="s">
        <v>26</v>
      </c>
      <c r="Z3" s="57">
        <v>0.91973295770113084</v>
      </c>
      <c r="AA3" s="57">
        <v>1.8989639885665315</v>
      </c>
      <c r="AB3" s="57">
        <v>1.0478274310390099</v>
      </c>
      <c r="AC3" s="57">
        <v>13.542034527518696</v>
      </c>
      <c r="AD3" s="57">
        <v>7.7770792018225458E-3</v>
      </c>
      <c r="AE3" s="57">
        <v>2.1683030438898792</v>
      </c>
      <c r="AF3" s="57">
        <v>9.3812697143062958E-3</v>
      </c>
      <c r="AG3" s="57">
        <v>3.5513946653358777</v>
      </c>
      <c r="AI3" s="57"/>
      <c r="AJ3" s="57"/>
      <c r="AK3" s="57"/>
      <c r="AL3" s="57"/>
      <c r="AM3" s="57"/>
      <c r="AN3" s="57"/>
      <c r="AO3" s="57"/>
      <c r="AP3" s="57"/>
    </row>
    <row r="4" spans="1:42" x14ac:dyDescent="0.2">
      <c r="A4" s="1" t="s">
        <v>26</v>
      </c>
      <c r="B4" s="4">
        <v>31543718.930502683</v>
      </c>
      <c r="C4" s="4">
        <v>29011797.908844385</v>
      </c>
      <c r="D4" s="4">
        <f>SUM(B4:C4)</f>
        <v>60555516.839347064</v>
      </c>
      <c r="E4" s="4">
        <f>C4/B4</f>
        <v>0.91973295770113084</v>
      </c>
      <c r="F4" s="1" t="s">
        <v>26</v>
      </c>
      <c r="G4" s="4">
        <v>20143872.045801722</v>
      </c>
      <c r="H4" s="4">
        <v>38252487.605269492</v>
      </c>
      <c r="I4" s="4">
        <f>SUM(G4:H4)</f>
        <v>58396359.651071213</v>
      </c>
      <c r="J4" s="4">
        <f>H4/G4</f>
        <v>1.8989639885665315</v>
      </c>
      <c r="K4" s="1" t="s">
        <v>26</v>
      </c>
      <c r="L4" s="4">
        <v>27684681.455804404</v>
      </c>
      <c r="M4" s="4">
        <v>29008768.648968846</v>
      </c>
      <c r="N4" s="4">
        <f>SUM(L4:M4)</f>
        <v>56693450.104773253</v>
      </c>
      <c r="O4" s="4">
        <f>M4/L4</f>
        <v>1.0478274310390099</v>
      </c>
      <c r="P4" s="1" t="s">
        <v>26</v>
      </c>
      <c r="Q4" s="4">
        <v>2471419.4795991885</v>
      </c>
      <c r="R4" s="4">
        <v>33468047.924714498</v>
      </c>
      <c r="S4" s="4">
        <f>SUM(Q4:R4)</f>
        <v>35939467.404313684</v>
      </c>
      <c r="T4" s="4">
        <f>R4/Q4</f>
        <v>13.542034527518696</v>
      </c>
      <c r="Y4" s="1" t="s">
        <v>28</v>
      </c>
      <c r="Z4" s="57">
        <v>0.13563023789751352</v>
      </c>
      <c r="AA4" s="57">
        <v>0.17618507259445462</v>
      </c>
      <c r="AB4" s="57">
        <v>0.15070166070152105</v>
      </c>
      <c r="AC4" s="57">
        <v>0.72380158232573422</v>
      </c>
      <c r="AD4" s="57">
        <v>3.6075288280150095E-2</v>
      </c>
      <c r="AE4" s="57">
        <v>8.8863766780893902E-2</v>
      </c>
      <c r="AF4" s="57">
        <v>7.9028801995876599E-3</v>
      </c>
      <c r="AG4" s="57">
        <v>0.45241739981934181</v>
      </c>
      <c r="AI4" s="57"/>
      <c r="AJ4" s="57"/>
      <c r="AK4" s="57"/>
      <c r="AL4" s="57"/>
      <c r="AM4" s="57"/>
      <c r="AN4" s="57"/>
      <c r="AO4" s="57"/>
      <c r="AP4" s="57"/>
    </row>
    <row r="5" spans="1:42" x14ac:dyDescent="0.2">
      <c r="A5" s="1" t="s">
        <v>28</v>
      </c>
      <c r="B5" s="4">
        <v>754074439.42039669</v>
      </c>
      <c r="C5" s="4">
        <v>102275295.61102255</v>
      </c>
      <c r="D5" s="4">
        <f t="shared" ref="D5:D10" si="0">SUM(B5:C5)</f>
        <v>856349735.03141928</v>
      </c>
      <c r="E5" s="4">
        <f t="shared" ref="E5:E10" si="1">C5/B5</f>
        <v>0.13563023789751352</v>
      </c>
      <c r="F5" s="1" t="s">
        <v>28</v>
      </c>
      <c r="G5" s="4">
        <v>717635638.48235428</v>
      </c>
      <c r="H5" s="4">
        <v>126436687.06238139</v>
      </c>
      <c r="I5" s="4">
        <f t="shared" ref="I5:I10" si="2">SUM(G5:H5)</f>
        <v>844072325.54473567</v>
      </c>
      <c r="J5" s="4">
        <f t="shared" ref="J5:J10" si="3">H5/G5</f>
        <v>0.17618507259445462</v>
      </c>
      <c r="K5" s="1" t="s">
        <v>28</v>
      </c>
      <c r="L5" s="4">
        <v>419494692.11995053</v>
      </c>
      <c r="M5" s="4">
        <v>63218546.757949822</v>
      </c>
      <c r="N5" s="4">
        <f t="shared" ref="N5:N10" si="4">SUM(L5:M5)</f>
        <v>482713238.87790036</v>
      </c>
      <c r="O5" s="4">
        <f t="shared" ref="O5:O10" si="5">M5/L5</f>
        <v>0.15070166070152105</v>
      </c>
      <c r="P5" s="1" t="s">
        <v>28</v>
      </c>
      <c r="Q5" s="4">
        <v>33738800.048246518</v>
      </c>
      <c r="R5" s="4">
        <v>24420196.860692389</v>
      </c>
      <c r="S5" s="4">
        <f t="shared" ref="S5:S10" si="6">SUM(Q5:R5)</f>
        <v>58158996.908938907</v>
      </c>
      <c r="T5" s="4">
        <f t="shared" ref="T5:T10" si="7">R5/Q5</f>
        <v>0.72380158232573422</v>
      </c>
      <c r="Y5" s="1" t="s">
        <v>29</v>
      </c>
      <c r="Z5" s="57">
        <v>1.7852776239354338</v>
      </c>
      <c r="AA5" s="57">
        <v>0.76603154093272297</v>
      </c>
      <c r="AB5" s="57">
        <v>0.12298156685334628</v>
      </c>
      <c r="AC5" s="57">
        <v>4.8414128098158802</v>
      </c>
      <c r="AD5" s="57">
        <v>6.8898239022790755E-2</v>
      </c>
      <c r="AE5" s="57">
        <v>8.5476898668746845E-2</v>
      </c>
      <c r="AF5" s="57">
        <v>2.150456262986656E-2</v>
      </c>
      <c r="AG5" s="57">
        <v>0.7913744410858784</v>
      </c>
      <c r="AI5" s="57"/>
      <c r="AJ5" s="57"/>
      <c r="AK5" s="57"/>
      <c r="AL5" s="57"/>
      <c r="AM5" s="57"/>
      <c r="AN5" s="57"/>
      <c r="AO5" s="57"/>
      <c r="AP5" s="57"/>
    </row>
    <row r="6" spans="1:42" x14ac:dyDescent="0.2">
      <c r="A6" s="1" t="s">
        <v>29</v>
      </c>
      <c r="B6" s="4">
        <v>153406316.12919405</v>
      </c>
      <c r="C6" s="4">
        <v>273872863.55581558</v>
      </c>
      <c r="D6" s="4">
        <f t="shared" si="0"/>
        <v>427279179.6850096</v>
      </c>
      <c r="E6" s="4">
        <f t="shared" si="1"/>
        <v>1.7852776239354338</v>
      </c>
      <c r="F6" s="1" t="s">
        <v>29</v>
      </c>
      <c r="G6" s="4">
        <v>221652304.12119466</v>
      </c>
      <c r="H6" s="4">
        <v>169792656.07724729</v>
      </c>
      <c r="I6" s="4">
        <f t="shared" si="2"/>
        <v>391444960.19844198</v>
      </c>
      <c r="J6" s="4">
        <f t="shared" si="3"/>
        <v>0.76603154093272297</v>
      </c>
      <c r="K6" s="1" t="s">
        <v>29</v>
      </c>
      <c r="L6" s="4">
        <v>316687591.64419121</v>
      </c>
      <c r="M6" s="4">
        <v>38946736.22341533</v>
      </c>
      <c r="N6" s="4">
        <f t="shared" si="4"/>
        <v>355634327.86760652</v>
      </c>
      <c r="O6" s="4">
        <f t="shared" si="5"/>
        <v>0.12298156685334628</v>
      </c>
      <c r="P6" s="1" t="s">
        <v>29</v>
      </c>
      <c r="Q6" s="4">
        <v>36708785.961838163</v>
      </c>
      <c r="R6" s="4">
        <v>177722386.58843264</v>
      </c>
      <c r="S6" s="4">
        <f t="shared" si="6"/>
        <v>214431172.5502708</v>
      </c>
      <c r="T6" s="4">
        <f t="shared" si="7"/>
        <v>4.8414128098158802</v>
      </c>
      <c r="Y6" s="1" t="s">
        <v>30</v>
      </c>
      <c r="Z6" s="57">
        <v>32.40314466532358</v>
      </c>
      <c r="AA6" s="57">
        <v>30.059712758108628</v>
      </c>
      <c r="AB6" s="57">
        <v>2.2986134315244531</v>
      </c>
      <c r="AC6" s="57">
        <v>10.873920134351135</v>
      </c>
      <c r="AD6" s="57">
        <v>0.15074887262428552</v>
      </c>
      <c r="AE6" s="57">
        <v>0.23407066730615889</v>
      </c>
      <c r="AF6" s="57">
        <v>2.5364676013271761E-2</v>
      </c>
      <c r="AG6" s="57">
        <v>0.91501077065581393</v>
      </c>
      <c r="AI6" s="57"/>
      <c r="AJ6" s="57"/>
      <c r="AK6" s="57"/>
      <c r="AL6" s="57"/>
      <c r="AM6" s="57"/>
      <c r="AN6" s="57"/>
      <c r="AO6" s="57"/>
      <c r="AP6" s="57"/>
    </row>
    <row r="7" spans="1:42" x14ac:dyDescent="0.2">
      <c r="A7" s="1" t="s">
        <v>30</v>
      </c>
      <c r="B7" s="4">
        <v>4153978.4884177679</v>
      </c>
      <c r="C7" s="4">
        <v>134601965.89684311</v>
      </c>
      <c r="D7" s="4">
        <f t="shared" si="0"/>
        <v>138755944.38526088</v>
      </c>
      <c r="E7" s="4">
        <f t="shared" si="1"/>
        <v>32.40314466532358</v>
      </c>
      <c r="F7" s="1" t="s">
        <v>30</v>
      </c>
      <c r="G7" s="4">
        <v>10552472.624913711</v>
      </c>
      <c r="H7" s="4">
        <v>317204295.99271071</v>
      </c>
      <c r="I7" s="4">
        <f t="shared" si="2"/>
        <v>327756768.6176244</v>
      </c>
      <c r="J7" s="4">
        <f t="shared" si="3"/>
        <v>30.059712758108628</v>
      </c>
      <c r="K7" s="1" t="s">
        <v>30</v>
      </c>
      <c r="L7" s="4">
        <v>16551281.330437262</v>
      </c>
      <c r="M7" s="4">
        <v>38044997.57508301</v>
      </c>
      <c r="N7" s="4">
        <f t="shared" si="4"/>
        <v>54596278.905520275</v>
      </c>
      <c r="O7" s="4">
        <f t="shared" si="5"/>
        <v>2.2986134315244531</v>
      </c>
      <c r="P7" s="1" t="s">
        <v>30</v>
      </c>
      <c r="Q7" s="4">
        <v>13350097.05228886</v>
      </c>
      <c r="R7" s="4">
        <v>145167889.13242558</v>
      </c>
      <c r="S7" s="4">
        <f t="shared" si="6"/>
        <v>158517986.18471444</v>
      </c>
      <c r="T7" s="4">
        <f t="shared" si="7"/>
        <v>10.873920134351135</v>
      </c>
      <c r="Y7" s="1" t="s">
        <v>31</v>
      </c>
      <c r="Z7" s="57">
        <v>270.86031646508764</v>
      </c>
      <c r="AA7" s="57">
        <v>136.31253572321478</v>
      </c>
      <c r="AB7" s="57">
        <v>69.415162908298726</v>
      </c>
      <c r="AC7" s="57">
        <v>89.708009788916371</v>
      </c>
      <c r="AD7" s="57">
        <v>0.29004787399680099</v>
      </c>
      <c r="AE7" s="57">
        <v>2.9277058869129293</v>
      </c>
      <c r="AF7" s="57">
        <v>2.6529395791218085E-2</v>
      </c>
      <c r="AG7" s="57">
        <v>12.115530580378762</v>
      </c>
      <c r="AI7" s="57"/>
      <c r="AJ7" s="57"/>
      <c r="AK7" s="57"/>
      <c r="AL7" s="57"/>
      <c r="AM7" s="57"/>
      <c r="AN7" s="57"/>
      <c r="AO7" s="57"/>
      <c r="AP7" s="57"/>
    </row>
    <row r="8" spans="1:42" x14ac:dyDescent="0.2">
      <c r="A8" s="1" t="s">
        <v>31</v>
      </c>
      <c r="B8" s="4">
        <v>641422.35453036567</v>
      </c>
      <c r="C8" s="4">
        <v>173735861.93587649</v>
      </c>
      <c r="D8" s="4">
        <f t="shared" si="0"/>
        <v>174377284.29040685</v>
      </c>
      <c r="E8" s="4">
        <f t="shared" si="1"/>
        <v>270.86031646508764</v>
      </c>
      <c r="F8" s="1" t="s">
        <v>31</v>
      </c>
      <c r="G8" s="4">
        <v>2600181.7802109215</v>
      </c>
      <c r="H8" s="4">
        <v>354437371.80185348</v>
      </c>
      <c r="I8" s="4">
        <f t="shared" si="2"/>
        <v>357037553.58206439</v>
      </c>
      <c r="J8" s="4">
        <f t="shared" si="3"/>
        <v>136.31253572321478</v>
      </c>
      <c r="K8" s="1" t="s">
        <v>31</v>
      </c>
      <c r="L8" s="4">
        <v>1234519.1165906428</v>
      </c>
      <c r="M8" s="4">
        <v>85694345.591548502</v>
      </c>
      <c r="N8" s="4">
        <f t="shared" si="4"/>
        <v>86928864.708139151</v>
      </c>
      <c r="O8" s="4">
        <f t="shared" si="5"/>
        <v>69.415162908298726</v>
      </c>
      <c r="P8" s="1" t="s">
        <v>31</v>
      </c>
      <c r="Q8" s="4">
        <v>2452828.3483237503</v>
      </c>
      <c r="R8" s="4">
        <v>220038349.48195857</v>
      </c>
      <c r="S8" s="4">
        <f t="shared" si="6"/>
        <v>222491177.83028233</v>
      </c>
      <c r="T8" s="4">
        <f t="shared" si="7"/>
        <v>89.708009788916371</v>
      </c>
      <c r="Y8" s="1" t="s">
        <v>32</v>
      </c>
      <c r="Z8" s="57">
        <v>748.64617856969096</v>
      </c>
      <c r="AA8" s="57">
        <v>142.58799706589272</v>
      </c>
      <c r="AB8" s="57">
        <v>984.30665850776211</v>
      </c>
      <c r="AC8" s="57">
        <v>82.510536329268191</v>
      </c>
      <c r="AD8" s="57">
        <v>0.26428008247599238</v>
      </c>
      <c r="AE8" s="57">
        <v>0.4203530167310297</v>
      </c>
      <c r="AF8" s="57">
        <v>13.052699904722566</v>
      </c>
      <c r="AG8" s="57">
        <v>61.709844944645788</v>
      </c>
      <c r="AI8" s="57"/>
      <c r="AJ8" s="57"/>
      <c r="AK8" s="57"/>
      <c r="AL8" s="57"/>
      <c r="AM8" s="57"/>
      <c r="AN8" s="57"/>
      <c r="AO8" s="57"/>
      <c r="AP8" s="57"/>
    </row>
    <row r="9" spans="1:42" x14ac:dyDescent="0.2">
      <c r="A9" s="1" t="s">
        <v>32</v>
      </c>
      <c r="B9" s="4">
        <v>126656.29769549004</v>
      </c>
      <c r="C9" s="4">
        <v>94820753.26151377</v>
      </c>
      <c r="D9" s="4">
        <f t="shared" si="0"/>
        <v>94947409.559209257</v>
      </c>
      <c r="E9" s="4">
        <f t="shared" si="1"/>
        <v>748.64617856969096</v>
      </c>
      <c r="F9" s="1" t="s">
        <v>32</v>
      </c>
      <c r="G9" s="4">
        <v>1168036.8642696349</v>
      </c>
      <c r="H9" s="4">
        <v>166548036.97533324</v>
      </c>
      <c r="I9" s="4">
        <f t="shared" si="2"/>
        <v>167716073.83960289</v>
      </c>
      <c r="J9" s="4">
        <f t="shared" si="3"/>
        <v>142.58799706589272</v>
      </c>
      <c r="K9" s="1" t="s">
        <v>32</v>
      </c>
      <c r="L9" s="4">
        <v>52022.955801614109</v>
      </c>
      <c r="M9" s="4">
        <v>51206541.790783778</v>
      </c>
      <c r="N9" s="4">
        <f t="shared" si="4"/>
        <v>51258564.746585391</v>
      </c>
      <c r="O9" s="4">
        <f t="shared" si="5"/>
        <v>984.30665850776211</v>
      </c>
      <c r="P9" s="1" t="s">
        <v>32</v>
      </c>
      <c r="Q9" s="4">
        <v>1218138.1172089903</v>
      </c>
      <c r="R9" s="4">
        <v>100509229.37403874</v>
      </c>
      <c r="S9" s="4">
        <f t="shared" si="6"/>
        <v>101727367.49124773</v>
      </c>
      <c r="T9" s="4">
        <f t="shared" si="7"/>
        <v>82.510536329268191</v>
      </c>
      <c r="Y9" s="1" t="s">
        <v>33</v>
      </c>
      <c r="Z9" s="57">
        <v>10328.107918085736</v>
      </c>
      <c r="AA9" s="57">
        <v>2970.8405416081587</v>
      </c>
      <c r="AB9" s="57">
        <v>2536.2885719574911</v>
      </c>
      <c r="AC9" s="57">
        <v>254.48856429165753</v>
      </c>
      <c r="AD9" s="57">
        <v>7.3885405614062067</v>
      </c>
      <c r="AE9" s="57">
        <v>0.63754093993041916</v>
      </c>
      <c r="AF9" s="57">
        <v>0.35922556673157513</v>
      </c>
      <c r="AG9" s="57">
        <v>247.89755464070547</v>
      </c>
      <c r="AI9" s="57"/>
      <c r="AJ9" s="57"/>
      <c r="AK9" s="57"/>
      <c r="AL9" s="57"/>
      <c r="AM9" s="57"/>
      <c r="AN9" s="57"/>
      <c r="AO9" s="57"/>
      <c r="AP9" s="57"/>
    </row>
    <row r="10" spans="1:42" x14ac:dyDescent="0.2">
      <c r="A10" s="1" t="s">
        <v>33</v>
      </c>
      <c r="B10" s="4">
        <v>10102.693264142752</v>
      </c>
      <c r="C10" s="4">
        <v>104341706.29538418</v>
      </c>
      <c r="D10" s="4">
        <f t="shared" si="0"/>
        <v>104351808.98864833</v>
      </c>
      <c r="E10" s="4">
        <f t="shared" si="1"/>
        <v>10328.107918085736</v>
      </c>
      <c r="F10" s="1" t="s">
        <v>33</v>
      </c>
      <c r="G10" s="4">
        <v>76592.511095978174</v>
      </c>
      <c r="H10" s="4">
        <v>227544137.14750469</v>
      </c>
      <c r="I10" s="4">
        <f t="shared" si="2"/>
        <v>227620729.65860066</v>
      </c>
      <c r="J10" s="4">
        <f t="shared" si="3"/>
        <v>2970.8405416081587</v>
      </c>
      <c r="K10" s="1" t="s">
        <v>33</v>
      </c>
      <c r="L10" s="4">
        <v>16670.388596234487</v>
      </c>
      <c r="M10" s="4">
        <v>42280916.086720012</v>
      </c>
      <c r="N10" s="4">
        <f t="shared" si="4"/>
        <v>42297586.475316249</v>
      </c>
      <c r="O10" s="4">
        <f t="shared" si="5"/>
        <v>2536.2885719574911</v>
      </c>
      <c r="P10" s="1" t="s">
        <v>33</v>
      </c>
      <c r="Q10" s="4">
        <v>523254.21891645814</v>
      </c>
      <c r="R10" s="4">
        <v>133162214.93160209</v>
      </c>
      <c r="S10" s="4">
        <f t="shared" si="6"/>
        <v>133685469.15051855</v>
      </c>
      <c r="T10" s="4">
        <f t="shared" si="7"/>
        <v>254.48856429165753</v>
      </c>
    </row>
    <row r="11" spans="1:42" x14ac:dyDescent="0.2">
      <c r="Y11" s="2"/>
      <c r="Z11" s="2"/>
      <c r="AA11" s="2"/>
      <c r="AB11" s="3"/>
      <c r="AC11" s="3"/>
      <c r="AD11" s="2"/>
      <c r="AE11" s="2"/>
      <c r="AF11" s="3"/>
      <c r="AG11" s="3"/>
    </row>
    <row r="12" spans="1:42" ht="19" x14ac:dyDescent="0.2">
      <c r="A12" s="64" t="s">
        <v>42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</row>
    <row r="13" spans="1:42" ht="17" x14ac:dyDescent="0.2">
      <c r="A13" s="63" t="s">
        <v>43</v>
      </c>
      <c r="B13" s="63"/>
      <c r="C13" s="63"/>
      <c r="D13" s="63"/>
      <c r="E13" s="63"/>
      <c r="F13" s="63" t="s">
        <v>44</v>
      </c>
      <c r="G13" s="63"/>
      <c r="H13" s="63"/>
      <c r="I13" s="63"/>
      <c r="J13" s="63"/>
      <c r="K13" s="63" t="s">
        <v>45</v>
      </c>
      <c r="L13" s="63"/>
      <c r="M13" s="63"/>
      <c r="N13" s="63"/>
      <c r="O13" s="63"/>
      <c r="P13" s="63" t="s">
        <v>46</v>
      </c>
      <c r="Q13" s="63"/>
      <c r="R13" s="63"/>
      <c r="S13" s="63"/>
      <c r="T13" s="63"/>
    </row>
    <row r="14" spans="1:42" x14ac:dyDescent="0.2">
      <c r="A14" s="2" t="s">
        <v>36</v>
      </c>
      <c r="B14" s="3" t="s">
        <v>38</v>
      </c>
      <c r="C14" s="3" t="s">
        <v>37</v>
      </c>
      <c r="D14" s="3" t="s">
        <v>48</v>
      </c>
      <c r="E14" s="2" t="s">
        <v>110</v>
      </c>
      <c r="F14" s="2" t="s">
        <v>36</v>
      </c>
      <c r="G14" s="3" t="s">
        <v>38</v>
      </c>
      <c r="H14" s="3" t="s">
        <v>37</v>
      </c>
      <c r="I14" s="3" t="s">
        <v>48</v>
      </c>
      <c r="J14" s="2" t="s">
        <v>110</v>
      </c>
      <c r="K14" s="2" t="s">
        <v>36</v>
      </c>
      <c r="L14" s="3" t="s">
        <v>38</v>
      </c>
      <c r="M14" s="3" t="s">
        <v>37</v>
      </c>
      <c r="N14" s="3" t="s">
        <v>48</v>
      </c>
      <c r="O14" s="2" t="s">
        <v>110</v>
      </c>
      <c r="P14" s="2" t="s">
        <v>36</v>
      </c>
      <c r="Q14" s="3" t="s">
        <v>38</v>
      </c>
      <c r="R14" s="3" t="s">
        <v>37</v>
      </c>
      <c r="S14" s="2" t="s">
        <v>48</v>
      </c>
      <c r="T14" s="2" t="s">
        <v>110</v>
      </c>
    </row>
    <row r="15" spans="1:42" x14ac:dyDescent="0.2">
      <c r="A15" s="1" t="s">
        <v>26</v>
      </c>
      <c r="B15" s="4">
        <v>173552.75706660788</v>
      </c>
      <c r="C15" s="4">
        <v>1349.733537401677</v>
      </c>
      <c r="D15" s="4">
        <f>SUM(B15:C15)</f>
        <v>174902.49060400957</v>
      </c>
      <c r="E15" s="4">
        <f>C15/B15</f>
        <v>7.7770792018225458E-3</v>
      </c>
      <c r="F15" s="1" t="s">
        <v>26</v>
      </c>
      <c r="G15" s="4">
        <v>116590.9531593854</v>
      </c>
      <c r="H15" s="4">
        <v>252804.5186255177</v>
      </c>
      <c r="I15" s="4">
        <f>SUM(G15:H15)</f>
        <v>369395.47178490309</v>
      </c>
      <c r="J15" s="4">
        <f>H15/G15</f>
        <v>2.1683030438898792</v>
      </c>
      <c r="K15" s="1" t="s">
        <v>26</v>
      </c>
      <c r="L15" s="4">
        <v>212390.20866824716</v>
      </c>
      <c r="M15" s="4">
        <v>1992.4898321946214</v>
      </c>
      <c r="N15" s="4">
        <f>SUM(L15:M15)</f>
        <v>214382.69850044177</v>
      </c>
      <c r="O15" s="4">
        <f>M15/L15</f>
        <v>9.3812697143062958E-3</v>
      </c>
      <c r="P15" s="1" t="s">
        <v>26</v>
      </c>
      <c r="Q15" s="4">
        <v>26832.595217592745</v>
      </c>
      <c r="R15" s="4">
        <v>95293.135512875859</v>
      </c>
      <c r="S15" s="4">
        <f>SUM(Q15:R15)</f>
        <v>122125.73073046861</v>
      </c>
      <c r="T15" s="4">
        <f>R15/Q15</f>
        <v>3.5513946653358777</v>
      </c>
    </row>
    <row r="16" spans="1:42" x14ac:dyDescent="0.2">
      <c r="A16" s="1" t="s">
        <v>28</v>
      </c>
      <c r="B16" s="4">
        <v>270600.7938534331</v>
      </c>
      <c r="C16" s="4">
        <v>9762.0016471000672</v>
      </c>
      <c r="D16" s="4">
        <f t="shared" ref="D16:D21" si="8">SUM(B16:C16)</f>
        <v>280362.79550053319</v>
      </c>
      <c r="E16" s="4">
        <f t="shared" ref="E16:E21" si="9">C16/B16</f>
        <v>3.6075288280150095E-2</v>
      </c>
      <c r="F16" s="1" t="s">
        <v>28</v>
      </c>
      <c r="G16" s="4">
        <v>2903292.415494265</v>
      </c>
      <c r="H16" s="4">
        <v>257997.50010722049</v>
      </c>
      <c r="I16" s="4">
        <f t="shared" ref="I16:I21" si="10">SUM(G16:H16)</f>
        <v>3161289.9156014854</v>
      </c>
      <c r="J16" s="4">
        <f t="shared" ref="J16:J21" si="11">H16/G16</f>
        <v>8.8863766780893902E-2</v>
      </c>
      <c r="K16" s="1" t="s">
        <v>28</v>
      </c>
      <c r="L16" s="4">
        <v>482446.89430178283</v>
      </c>
      <c r="M16" s="4">
        <v>3812.7200083301204</v>
      </c>
      <c r="N16" s="4">
        <f t="shared" ref="N16:N21" si="12">SUM(L16:M16)</f>
        <v>486259.61431011296</v>
      </c>
      <c r="O16" s="4">
        <f t="shared" ref="O16:O21" si="13">M16/L16</f>
        <v>7.9028801995876599E-3</v>
      </c>
      <c r="P16" s="1" t="s">
        <v>28</v>
      </c>
      <c r="Q16" s="4">
        <v>434273.53195809084</v>
      </c>
      <c r="R16" s="4">
        <v>196472.90213884131</v>
      </c>
      <c r="S16" s="4">
        <f t="shared" ref="S16:S21" si="14">SUM(Q16:R16)</f>
        <v>630746.43409693218</v>
      </c>
      <c r="T16" s="4">
        <f t="shared" ref="T16:T21" si="15">R16/Q16</f>
        <v>0.45241739981934181</v>
      </c>
    </row>
    <row r="17" spans="1:20" x14ac:dyDescent="0.2">
      <c r="A17" s="1" t="s">
        <v>29</v>
      </c>
      <c r="B17" s="4">
        <v>1024944.4621915678</v>
      </c>
      <c r="C17" s="4">
        <v>70616.868541160351</v>
      </c>
      <c r="D17" s="4">
        <f t="shared" si="8"/>
        <v>1095561.3307327281</v>
      </c>
      <c r="E17" s="4">
        <f t="shared" si="9"/>
        <v>6.8898239022790755E-2</v>
      </c>
      <c r="F17" s="1" t="s">
        <v>29</v>
      </c>
      <c r="G17" s="4">
        <v>5779165.0119353328</v>
      </c>
      <c r="H17" s="4">
        <v>493985.10211516358</v>
      </c>
      <c r="I17" s="4">
        <f t="shared" si="10"/>
        <v>6273150.1140504964</v>
      </c>
      <c r="J17" s="4">
        <f t="shared" si="11"/>
        <v>8.5476898668746845E-2</v>
      </c>
      <c r="K17" s="1" t="s">
        <v>29</v>
      </c>
      <c r="L17" s="4">
        <v>545929.22715339274</v>
      </c>
      <c r="M17" s="4">
        <v>11739.969256794782</v>
      </c>
      <c r="N17" s="4">
        <f t="shared" si="12"/>
        <v>557669.19641018752</v>
      </c>
      <c r="O17" s="4">
        <f t="shared" si="13"/>
        <v>2.150456262986656E-2</v>
      </c>
      <c r="P17" s="1" t="s">
        <v>29</v>
      </c>
      <c r="Q17" s="4">
        <v>1707045.3207219718</v>
      </c>
      <c r="R17" s="4">
        <v>1350912.0365946144</v>
      </c>
      <c r="S17" s="4">
        <f t="shared" si="14"/>
        <v>3057957.3573165862</v>
      </c>
      <c r="T17" s="4">
        <f t="shared" si="15"/>
        <v>0.7913744410858784</v>
      </c>
    </row>
    <row r="18" spans="1:20" x14ac:dyDescent="0.2">
      <c r="A18" s="1" t="s">
        <v>30</v>
      </c>
      <c r="B18" s="4">
        <v>676472.72346201073</v>
      </c>
      <c r="C18" s="4">
        <v>101977.50042297818</v>
      </c>
      <c r="D18" s="4">
        <f t="shared" si="8"/>
        <v>778450.22388498893</v>
      </c>
      <c r="E18" s="4">
        <f t="shared" si="9"/>
        <v>0.15074887262428552</v>
      </c>
      <c r="F18" s="1" t="s">
        <v>30</v>
      </c>
      <c r="G18" s="4">
        <v>1341933.9783199562</v>
      </c>
      <c r="H18" s="4">
        <v>314107.38178616069</v>
      </c>
      <c r="I18" s="4">
        <f t="shared" si="10"/>
        <v>1656041.3601061169</v>
      </c>
      <c r="J18" s="4">
        <f t="shared" si="11"/>
        <v>0.23407066730615889</v>
      </c>
      <c r="K18" s="1" t="s">
        <v>30</v>
      </c>
      <c r="L18" s="4">
        <v>558378.66849938419</v>
      </c>
      <c r="M18" s="4">
        <v>14163.094019208955</v>
      </c>
      <c r="N18" s="4">
        <f t="shared" si="12"/>
        <v>572541.76251859311</v>
      </c>
      <c r="O18" s="4">
        <f t="shared" si="13"/>
        <v>2.5364676013271761E-2</v>
      </c>
      <c r="P18" s="1" t="s">
        <v>30</v>
      </c>
      <c r="Q18" s="4">
        <v>1285466.5086779664</v>
      </c>
      <c r="R18" s="4">
        <v>1176215.7007576646</v>
      </c>
      <c r="S18" s="4">
        <f t="shared" si="14"/>
        <v>2461682.2094356311</v>
      </c>
      <c r="T18" s="4">
        <f t="shared" si="15"/>
        <v>0.91501077065581393</v>
      </c>
    </row>
    <row r="19" spans="1:20" x14ac:dyDescent="0.2">
      <c r="A19" s="1" t="s">
        <v>31</v>
      </c>
      <c r="B19" s="4">
        <v>835779.17364142265</v>
      </c>
      <c r="C19" s="4">
        <v>242415.97244549781</v>
      </c>
      <c r="D19" s="4">
        <f t="shared" si="8"/>
        <v>1078195.1460869205</v>
      </c>
      <c r="E19" s="4">
        <f t="shared" si="9"/>
        <v>0.29004787399680099</v>
      </c>
      <c r="F19" s="1" t="s">
        <v>31</v>
      </c>
      <c r="G19" s="4">
        <v>135779.4936919281</v>
      </c>
      <c r="H19" s="4">
        <v>397522.42300391488</v>
      </c>
      <c r="I19" s="4">
        <f t="shared" si="10"/>
        <v>533301.91669584299</v>
      </c>
      <c r="J19" s="4">
        <f t="shared" si="11"/>
        <v>2.9277058869129293</v>
      </c>
      <c r="K19" s="1" t="s">
        <v>31</v>
      </c>
      <c r="L19" s="4">
        <v>617634.57987743244</v>
      </c>
      <c r="M19" s="4">
        <v>16385.472223911107</v>
      </c>
      <c r="N19" s="4">
        <f t="shared" si="12"/>
        <v>634020.05210134352</v>
      </c>
      <c r="O19" s="4">
        <f t="shared" si="13"/>
        <v>2.6529395791218085E-2</v>
      </c>
      <c r="P19" s="1" t="s">
        <v>31</v>
      </c>
      <c r="Q19" s="4">
        <v>239541.43786404585</v>
      </c>
      <c r="R19" s="4">
        <v>2902171.6157097463</v>
      </c>
      <c r="S19" s="4">
        <f t="shared" si="14"/>
        <v>3141713.0535737919</v>
      </c>
      <c r="T19" s="4">
        <f t="shared" si="15"/>
        <v>12.115530580378762</v>
      </c>
    </row>
    <row r="20" spans="1:20" x14ac:dyDescent="0.2">
      <c r="A20" s="1" t="s">
        <v>32</v>
      </c>
      <c r="B20" s="4">
        <v>893318.71747028339</v>
      </c>
      <c r="C20" s="4">
        <v>236086.34433039423</v>
      </c>
      <c r="D20" s="4">
        <f t="shared" si="8"/>
        <v>1129405.0618006776</v>
      </c>
      <c r="E20" s="4">
        <f t="shared" si="9"/>
        <v>0.26428008247599238</v>
      </c>
      <c r="F20" s="1" t="s">
        <v>32</v>
      </c>
      <c r="G20" s="4">
        <v>368080.45127420942</v>
      </c>
      <c r="H20" s="4">
        <v>154723.72809283272</v>
      </c>
      <c r="I20" s="4">
        <f t="shared" si="10"/>
        <v>522804.17936704215</v>
      </c>
      <c r="J20" s="4">
        <f t="shared" si="11"/>
        <v>0.4203530167310297</v>
      </c>
      <c r="K20" s="1" t="s">
        <v>32</v>
      </c>
      <c r="L20" s="4">
        <v>46589.505151938225</v>
      </c>
      <c r="M20" s="4">
        <v>608118.82945777557</v>
      </c>
      <c r="N20" s="4">
        <f t="shared" si="12"/>
        <v>654708.33460971375</v>
      </c>
      <c r="O20" s="4">
        <f t="shared" si="13"/>
        <v>13.052699904722566</v>
      </c>
      <c r="P20" s="1" t="s">
        <v>32</v>
      </c>
      <c r="Q20" s="4">
        <v>26590.196246429037</v>
      </c>
      <c r="R20" s="4">
        <v>1640876.8874148384</v>
      </c>
      <c r="S20" s="4">
        <f t="shared" si="14"/>
        <v>1667467.0836612675</v>
      </c>
      <c r="T20" s="4">
        <f t="shared" si="15"/>
        <v>61.709844944645788</v>
      </c>
    </row>
    <row r="21" spans="1:20" x14ac:dyDescent="0.2">
      <c r="A21" s="1" t="s">
        <v>33</v>
      </c>
      <c r="B21" s="4">
        <v>547302.76030475483</v>
      </c>
      <c r="C21" s="4">
        <v>4043768.64388126</v>
      </c>
      <c r="D21" s="4">
        <f t="shared" si="8"/>
        <v>4591071.404186015</v>
      </c>
      <c r="E21" s="4">
        <f t="shared" si="9"/>
        <v>7.3885405614062067</v>
      </c>
      <c r="F21" s="1" t="s">
        <v>33</v>
      </c>
      <c r="G21" s="4">
        <v>286452.87154252897</v>
      </c>
      <c r="H21" s="4">
        <v>182625.43296899155</v>
      </c>
      <c r="I21" s="4">
        <f t="shared" si="10"/>
        <v>469078.30451152055</v>
      </c>
      <c r="J21" s="4">
        <f t="shared" si="11"/>
        <v>0.63754093993041916</v>
      </c>
      <c r="K21" s="1" t="s">
        <v>33</v>
      </c>
      <c r="L21" s="4">
        <v>237310.54102699959</v>
      </c>
      <c r="M21" s="4">
        <v>85248.013591800642</v>
      </c>
      <c r="N21" s="4">
        <f t="shared" si="12"/>
        <v>322558.55461880023</v>
      </c>
      <c r="O21" s="4">
        <f t="shared" si="13"/>
        <v>0.35922556673157513</v>
      </c>
      <c r="P21" s="1" t="s">
        <v>33</v>
      </c>
      <c r="Q21" s="4">
        <v>9617.2693323549283</v>
      </c>
      <c r="R21" s="4">
        <v>2384097.5498118368</v>
      </c>
      <c r="S21" s="4">
        <f t="shared" si="14"/>
        <v>2393714.8191441917</v>
      </c>
      <c r="T21" s="4">
        <f t="shared" si="15"/>
        <v>247.89755464070547</v>
      </c>
    </row>
  </sheetData>
  <mergeCells count="10">
    <mergeCell ref="A13:E13"/>
    <mergeCell ref="A1:T1"/>
    <mergeCell ref="A12:T12"/>
    <mergeCell ref="A2:E2"/>
    <mergeCell ref="F2:J2"/>
    <mergeCell ref="K2:O2"/>
    <mergeCell ref="P2:T2"/>
    <mergeCell ref="P13:T13"/>
    <mergeCell ref="K13:O13"/>
    <mergeCell ref="F13:J1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21"/>
  <sheetViews>
    <sheetView zoomScale="60" zoomScaleNormal="60" workbookViewId="0">
      <selection activeCell="V6" sqref="V6"/>
    </sheetView>
  </sheetViews>
  <sheetFormatPr baseColWidth="10" defaultColWidth="10.83203125" defaultRowHeight="16" x14ac:dyDescent="0.2"/>
  <cols>
    <col min="1" max="1" width="15.6640625" style="33" bestFit="1" customWidth="1"/>
    <col min="2" max="2" width="17.33203125" style="33" customWidth="1"/>
    <col min="3" max="3" width="18.1640625" style="33" customWidth="1"/>
    <col min="4" max="4" width="9.6640625" style="33" customWidth="1"/>
    <col min="5" max="5" width="0.5" style="42" customWidth="1"/>
    <col min="6" max="6" width="15.6640625" style="33" customWidth="1"/>
    <col min="7" max="7" width="17.33203125" style="33" bestFit="1" customWidth="1"/>
    <col min="8" max="8" width="18.1640625" style="33" customWidth="1"/>
    <col min="9" max="9" width="9.6640625" style="33" bestFit="1" customWidth="1"/>
    <col min="10" max="10" width="0.6640625" style="45" customWidth="1"/>
    <col min="11" max="11" width="15.6640625" style="33" bestFit="1" customWidth="1"/>
    <col min="12" max="12" width="17.33203125" style="33" customWidth="1"/>
    <col min="13" max="13" width="18.1640625" style="33" customWidth="1"/>
    <col min="14" max="14" width="9.6640625" style="33" bestFit="1" customWidth="1"/>
    <col min="15" max="15" width="0.6640625" style="45" customWidth="1"/>
    <col min="16" max="16" width="15.6640625" style="33" bestFit="1" customWidth="1"/>
    <col min="17" max="17" width="17.33203125" style="33" bestFit="1" customWidth="1"/>
    <col min="18" max="18" width="18.1640625" style="33" bestFit="1" customWidth="1"/>
    <col min="19" max="19" width="9.6640625" style="33" bestFit="1" customWidth="1"/>
    <col min="20" max="16384" width="10.83203125" style="33"/>
  </cols>
  <sheetData>
    <row r="1" spans="1:28" ht="17" x14ac:dyDescent="0.2">
      <c r="A1" s="63" t="s">
        <v>42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2"/>
      <c r="U1" s="2"/>
      <c r="V1" s="2"/>
      <c r="W1" s="2"/>
      <c r="X1" s="2"/>
      <c r="Y1" s="2"/>
    </row>
    <row r="2" spans="1:28" ht="17" x14ac:dyDescent="0.2">
      <c r="A2" s="63" t="s">
        <v>43</v>
      </c>
      <c r="B2" s="63"/>
      <c r="C2" s="63"/>
      <c r="D2" s="63"/>
      <c r="E2" s="44"/>
      <c r="F2" s="63" t="s">
        <v>107</v>
      </c>
      <c r="G2" s="63"/>
      <c r="H2" s="63"/>
      <c r="I2" s="63"/>
      <c r="J2" s="43"/>
      <c r="K2" s="63" t="s">
        <v>108</v>
      </c>
      <c r="L2" s="63"/>
      <c r="M2" s="63"/>
      <c r="N2" s="63"/>
      <c r="O2" s="43"/>
      <c r="P2" s="63" t="s">
        <v>46</v>
      </c>
      <c r="Q2" s="63"/>
      <c r="R2" s="63"/>
      <c r="S2" s="63"/>
      <c r="T2" s="2"/>
      <c r="U2" s="2"/>
      <c r="V2" s="2"/>
      <c r="W2" s="62"/>
      <c r="X2" s="62"/>
      <c r="Y2" s="62"/>
      <c r="Z2" s="62"/>
      <c r="AA2" s="62"/>
      <c r="AB2" s="1"/>
    </row>
    <row r="3" spans="1:28" ht="17" x14ac:dyDescent="0.2">
      <c r="A3" s="41" t="s">
        <v>36</v>
      </c>
      <c r="B3" s="46" t="s">
        <v>38</v>
      </c>
      <c r="C3" s="46" t="s">
        <v>37</v>
      </c>
      <c r="D3" s="46" t="s">
        <v>48</v>
      </c>
      <c r="E3" s="47"/>
      <c r="F3" s="41" t="s">
        <v>36</v>
      </c>
      <c r="G3" s="46" t="s">
        <v>38</v>
      </c>
      <c r="H3" s="46" t="s">
        <v>37</v>
      </c>
      <c r="I3" s="46" t="s">
        <v>48</v>
      </c>
      <c r="J3" s="48"/>
      <c r="K3" s="41" t="s">
        <v>36</v>
      </c>
      <c r="L3" s="46" t="s">
        <v>38</v>
      </c>
      <c r="M3" s="46" t="s">
        <v>37</v>
      </c>
      <c r="N3" s="46" t="s">
        <v>48</v>
      </c>
      <c r="O3" s="49"/>
      <c r="P3" s="41" t="s">
        <v>36</v>
      </c>
      <c r="Q3" s="46" t="s">
        <v>38</v>
      </c>
      <c r="R3" s="46" t="s">
        <v>37</v>
      </c>
      <c r="S3" s="41" t="s">
        <v>48</v>
      </c>
    </row>
    <row r="4" spans="1:28" ht="17" x14ac:dyDescent="0.2">
      <c r="A4" s="5" t="s">
        <v>26</v>
      </c>
      <c r="B4" s="50">
        <v>173552.75706660788</v>
      </c>
      <c r="C4" s="50">
        <v>1349.733537401677</v>
      </c>
      <c r="D4" s="50">
        <v>174902.49060400957</v>
      </c>
      <c r="E4" s="51"/>
      <c r="F4" s="5" t="s">
        <v>26</v>
      </c>
      <c r="G4" s="50">
        <v>116590.9531593854</v>
      </c>
      <c r="H4" s="50">
        <v>252804.5186255177</v>
      </c>
      <c r="I4" s="50">
        <f>SUM(E4:G4)</f>
        <v>116590.9531593854</v>
      </c>
      <c r="J4" s="52"/>
      <c r="K4" s="5" t="s">
        <v>26</v>
      </c>
      <c r="L4" s="50">
        <v>212390.20866824716</v>
      </c>
      <c r="M4" s="50">
        <v>1992.4898321946214</v>
      </c>
      <c r="N4" s="50">
        <f>SUM(J4:L4)</f>
        <v>212390.20866824716</v>
      </c>
      <c r="O4" s="49"/>
      <c r="P4" s="5" t="s">
        <v>26</v>
      </c>
      <c r="Q4" s="50">
        <v>26832.595217592745</v>
      </c>
      <c r="R4" s="50">
        <v>95293.135512875859</v>
      </c>
      <c r="S4" s="50">
        <f>SUM(O4:Q4)</f>
        <v>26832.595217592745</v>
      </c>
    </row>
    <row r="5" spans="1:28" ht="17" x14ac:dyDescent="0.2">
      <c r="A5" s="5" t="s">
        <v>28</v>
      </c>
      <c r="B5" s="50">
        <v>270600.7938534331</v>
      </c>
      <c r="C5" s="50">
        <v>9762.0016471000672</v>
      </c>
      <c r="D5" s="50">
        <v>280362.79550053319</v>
      </c>
      <c r="E5" s="51"/>
      <c r="F5" s="5" t="s">
        <v>28</v>
      </c>
      <c r="G5" s="50">
        <v>2903292.415494265</v>
      </c>
      <c r="H5" s="50">
        <v>257997.50010722049</v>
      </c>
      <c r="I5" s="50">
        <f t="shared" ref="I5:I10" si="0">SUM(E5:G5)</f>
        <v>2903292.415494265</v>
      </c>
      <c r="J5" s="52"/>
      <c r="K5" s="5" t="s">
        <v>28</v>
      </c>
      <c r="L5" s="50">
        <v>482446.89430178283</v>
      </c>
      <c r="M5" s="50">
        <v>3812.7200083301204</v>
      </c>
      <c r="N5" s="50">
        <f t="shared" ref="N5:N10" si="1">SUM(J5:L5)</f>
        <v>482446.89430178283</v>
      </c>
      <c r="O5" s="49"/>
      <c r="P5" s="5" t="s">
        <v>28</v>
      </c>
      <c r="Q5" s="50">
        <v>434273.53195809084</v>
      </c>
      <c r="R5" s="50">
        <v>196472.90213884131</v>
      </c>
      <c r="S5" s="50">
        <f t="shared" ref="S5:S10" si="2">SUM(O5:Q5)</f>
        <v>434273.53195809084</v>
      </c>
    </row>
    <row r="6" spans="1:28" ht="17" x14ac:dyDescent="0.2">
      <c r="A6" s="5" t="s">
        <v>29</v>
      </c>
      <c r="B6" s="50">
        <v>1024944.4621915678</v>
      </c>
      <c r="C6" s="50">
        <v>70616.868541160351</v>
      </c>
      <c r="D6" s="50">
        <v>1095561.3307327281</v>
      </c>
      <c r="E6" s="51"/>
      <c r="F6" s="5" t="s">
        <v>29</v>
      </c>
      <c r="G6" s="50">
        <v>5779165.0119353328</v>
      </c>
      <c r="H6" s="50">
        <v>493985.10211516358</v>
      </c>
      <c r="I6" s="50">
        <f t="shared" si="0"/>
        <v>5779165.0119353328</v>
      </c>
      <c r="J6" s="52"/>
      <c r="K6" s="5" t="s">
        <v>29</v>
      </c>
      <c r="L6" s="50">
        <v>545929.22715339274</v>
      </c>
      <c r="M6" s="50">
        <v>11739.969256794782</v>
      </c>
      <c r="N6" s="50">
        <f t="shared" si="1"/>
        <v>545929.22715339274</v>
      </c>
      <c r="O6" s="49"/>
      <c r="P6" s="5" t="s">
        <v>29</v>
      </c>
      <c r="Q6" s="50">
        <v>1707045.3207219718</v>
      </c>
      <c r="R6" s="50">
        <v>1350912.0365946144</v>
      </c>
      <c r="S6" s="50">
        <f t="shared" si="2"/>
        <v>1707045.3207219718</v>
      </c>
    </row>
    <row r="7" spans="1:28" ht="17" x14ac:dyDescent="0.2">
      <c r="A7" s="5" t="s">
        <v>30</v>
      </c>
      <c r="B7" s="50">
        <v>676472.72346201073</v>
      </c>
      <c r="C7" s="50">
        <v>101977.50042297818</v>
      </c>
      <c r="D7" s="50">
        <v>778450.22388498893</v>
      </c>
      <c r="E7" s="51"/>
      <c r="F7" s="5" t="s">
        <v>30</v>
      </c>
      <c r="G7" s="50">
        <v>1341933.9783199562</v>
      </c>
      <c r="H7" s="50">
        <v>314107.38178616069</v>
      </c>
      <c r="I7" s="50">
        <f t="shared" si="0"/>
        <v>1341933.9783199562</v>
      </c>
      <c r="J7" s="52"/>
      <c r="K7" s="5" t="s">
        <v>30</v>
      </c>
      <c r="L7" s="50">
        <v>558378.66849938419</v>
      </c>
      <c r="M7" s="50">
        <v>14163.094019208955</v>
      </c>
      <c r="N7" s="50">
        <f t="shared" si="1"/>
        <v>558378.66849938419</v>
      </c>
      <c r="O7" s="49"/>
      <c r="P7" s="5" t="s">
        <v>30</v>
      </c>
      <c r="Q7" s="50">
        <v>1285466.5086779664</v>
      </c>
      <c r="R7" s="50">
        <v>1176215.7007576646</v>
      </c>
      <c r="S7" s="50">
        <f t="shared" si="2"/>
        <v>1285466.5086779664</v>
      </c>
    </row>
    <row r="8" spans="1:28" ht="17" x14ac:dyDescent="0.2">
      <c r="A8" s="5" t="s">
        <v>31</v>
      </c>
      <c r="B8" s="50">
        <v>835779.17364142265</v>
      </c>
      <c r="C8" s="50">
        <v>242415.97244549781</v>
      </c>
      <c r="D8" s="50">
        <v>1078195.1460869205</v>
      </c>
      <c r="E8" s="51"/>
      <c r="F8" s="5" t="s">
        <v>31</v>
      </c>
      <c r="G8" s="50">
        <v>135779.4936919281</v>
      </c>
      <c r="H8" s="50">
        <v>397522.42300391488</v>
      </c>
      <c r="I8" s="50">
        <f t="shared" si="0"/>
        <v>135779.4936919281</v>
      </c>
      <c r="J8" s="52"/>
      <c r="K8" s="5" t="s">
        <v>31</v>
      </c>
      <c r="L8" s="50">
        <v>617634.57987743244</v>
      </c>
      <c r="M8" s="50">
        <v>16385.472223911107</v>
      </c>
      <c r="N8" s="50">
        <f t="shared" si="1"/>
        <v>617634.57987743244</v>
      </c>
      <c r="O8" s="49"/>
      <c r="P8" s="5" t="s">
        <v>31</v>
      </c>
      <c r="Q8" s="50">
        <v>239541.43786404585</v>
      </c>
      <c r="R8" s="50">
        <v>2902171.6157097463</v>
      </c>
      <c r="S8" s="50">
        <f t="shared" si="2"/>
        <v>239541.43786404585</v>
      </c>
    </row>
    <row r="9" spans="1:28" ht="17" x14ac:dyDescent="0.2">
      <c r="A9" s="5" t="s">
        <v>32</v>
      </c>
      <c r="B9" s="50">
        <v>893318.71747028339</v>
      </c>
      <c r="C9" s="50">
        <v>236086.34433039423</v>
      </c>
      <c r="D9" s="50">
        <v>1129405.0618006776</v>
      </c>
      <c r="E9" s="51"/>
      <c r="F9" s="5" t="s">
        <v>32</v>
      </c>
      <c r="G9" s="50">
        <v>368080.45127420942</v>
      </c>
      <c r="H9" s="50">
        <v>154723.72809283272</v>
      </c>
      <c r="I9" s="50">
        <f t="shared" si="0"/>
        <v>368080.45127420942</v>
      </c>
      <c r="J9" s="52"/>
      <c r="K9" s="5" t="s">
        <v>32</v>
      </c>
      <c r="L9" s="50">
        <v>46589.505151938225</v>
      </c>
      <c r="M9" s="50">
        <v>608118.82945777557</v>
      </c>
      <c r="N9" s="50">
        <f t="shared" si="1"/>
        <v>46589.505151938225</v>
      </c>
      <c r="O9" s="49"/>
      <c r="P9" s="5" t="s">
        <v>32</v>
      </c>
      <c r="Q9" s="50">
        <v>26590.196246429037</v>
      </c>
      <c r="R9" s="50">
        <v>1640876.8874148384</v>
      </c>
      <c r="S9" s="50">
        <f t="shared" si="2"/>
        <v>26590.196246429037</v>
      </c>
    </row>
    <row r="10" spans="1:28" ht="17" x14ac:dyDescent="0.2">
      <c r="A10" s="5" t="s">
        <v>33</v>
      </c>
      <c r="B10" s="50">
        <v>547302.76030475483</v>
      </c>
      <c r="C10" s="50">
        <v>4043768.64388126</v>
      </c>
      <c r="D10" s="50">
        <v>4594067.3797114249</v>
      </c>
      <c r="E10" s="51"/>
      <c r="F10" s="5" t="s">
        <v>33</v>
      </c>
      <c r="G10" s="50">
        <v>286452.87154252897</v>
      </c>
      <c r="H10" s="50">
        <v>182625.43296899155</v>
      </c>
      <c r="I10" s="50">
        <f t="shared" si="0"/>
        <v>286452.87154252897</v>
      </c>
      <c r="J10" s="52"/>
      <c r="K10" s="5" t="s">
        <v>33</v>
      </c>
      <c r="L10" s="50">
        <v>237310.54102699959</v>
      </c>
      <c r="M10" s="50">
        <v>85248.013591800642</v>
      </c>
      <c r="N10" s="50">
        <f t="shared" si="1"/>
        <v>237310.54102699959</v>
      </c>
      <c r="O10" s="49"/>
      <c r="P10" s="5" t="s">
        <v>33</v>
      </c>
      <c r="Q10" s="50">
        <v>9617.2693323549283</v>
      </c>
      <c r="R10" s="50">
        <v>2384097.5498118368</v>
      </c>
      <c r="S10" s="50">
        <f t="shared" si="2"/>
        <v>9617.2693323549283</v>
      </c>
    </row>
    <row r="11" spans="1:28" ht="17" x14ac:dyDescent="0.2">
      <c r="A11" s="53"/>
      <c r="B11" s="53"/>
      <c r="C11" s="53"/>
      <c r="D11" s="53"/>
      <c r="E11" s="54"/>
      <c r="F11" s="53"/>
      <c r="G11" s="53"/>
      <c r="H11" s="53"/>
      <c r="I11" s="53"/>
      <c r="J11" s="49"/>
      <c r="K11" s="53"/>
      <c r="L11" s="53"/>
      <c r="M11" s="53"/>
      <c r="N11" s="53"/>
      <c r="O11" s="49"/>
      <c r="P11" s="53"/>
      <c r="Q11" s="53"/>
      <c r="R11" s="53"/>
      <c r="S11" s="53"/>
    </row>
    <row r="12" spans="1:28" ht="17" x14ac:dyDescent="0.2">
      <c r="A12" s="63" t="s">
        <v>47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</row>
    <row r="13" spans="1:28" ht="17" x14ac:dyDescent="0.2">
      <c r="A13" s="63" t="s">
        <v>43</v>
      </c>
      <c r="B13" s="63"/>
      <c r="C13" s="63"/>
      <c r="D13" s="63"/>
      <c r="E13" s="44"/>
      <c r="F13" s="63" t="s">
        <v>107</v>
      </c>
      <c r="G13" s="63"/>
      <c r="H13" s="63"/>
      <c r="I13" s="63"/>
      <c r="J13" s="43"/>
      <c r="K13" s="63" t="s">
        <v>108</v>
      </c>
      <c r="L13" s="63"/>
      <c r="M13" s="63"/>
      <c r="N13" s="63"/>
      <c r="O13" s="43"/>
      <c r="P13" s="63" t="s">
        <v>46</v>
      </c>
      <c r="Q13" s="63"/>
      <c r="R13" s="63"/>
      <c r="S13" s="63"/>
    </row>
    <row r="14" spans="1:28" ht="17" x14ac:dyDescent="0.2">
      <c r="A14" s="41" t="s">
        <v>36</v>
      </c>
      <c r="B14" s="46" t="s">
        <v>38</v>
      </c>
      <c r="C14" s="46" t="s">
        <v>37</v>
      </c>
      <c r="D14" s="55" t="s">
        <v>48</v>
      </c>
      <c r="E14" s="54"/>
      <c r="F14" s="41" t="s">
        <v>36</v>
      </c>
      <c r="G14" s="46" t="s">
        <v>38</v>
      </c>
      <c r="H14" s="46" t="s">
        <v>37</v>
      </c>
      <c r="I14" s="46" t="s">
        <v>48</v>
      </c>
      <c r="J14" s="49"/>
      <c r="K14" s="41" t="s">
        <v>36</v>
      </c>
      <c r="L14" s="46" t="s">
        <v>38</v>
      </c>
      <c r="M14" s="46" t="s">
        <v>37</v>
      </c>
      <c r="N14" s="46" t="s">
        <v>48</v>
      </c>
      <c r="O14" s="49"/>
      <c r="P14" s="41" t="s">
        <v>36</v>
      </c>
      <c r="Q14" s="46" t="s">
        <v>38</v>
      </c>
      <c r="R14" s="46" t="s">
        <v>37</v>
      </c>
      <c r="S14" s="41" t="s">
        <v>48</v>
      </c>
    </row>
    <row r="15" spans="1:28" ht="17" x14ac:dyDescent="0.2">
      <c r="A15" s="5" t="s">
        <v>26</v>
      </c>
      <c r="B15" s="50">
        <v>31543718.930502683</v>
      </c>
      <c r="C15" s="50">
        <v>29011797.908844385</v>
      </c>
      <c r="D15" s="56">
        <v>60555516.839347064</v>
      </c>
      <c r="E15" s="54"/>
      <c r="F15" s="5" t="s">
        <v>26</v>
      </c>
      <c r="G15" s="50">
        <v>20143872.045801722</v>
      </c>
      <c r="H15" s="50">
        <v>38252487.605269492</v>
      </c>
      <c r="I15" s="50">
        <f>SUM(E15:G15)</f>
        <v>20143872.045801722</v>
      </c>
      <c r="J15" s="49"/>
      <c r="K15" s="5" t="s">
        <v>26</v>
      </c>
      <c r="L15" s="50">
        <v>27684681.455804404</v>
      </c>
      <c r="M15" s="50">
        <v>29008768.648968846</v>
      </c>
      <c r="N15" s="50">
        <f>SUM(J15:L15)</f>
        <v>27684681.455804404</v>
      </c>
      <c r="O15" s="49"/>
      <c r="P15" s="5" t="s">
        <v>26</v>
      </c>
      <c r="Q15" s="50">
        <v>2471419.4795991885</v>
      </c>
      <c r="R15" s="50">
        <v>33468047.924714498</v>
      </c>
      <c r="S15" s="50">
        <f>SUM(O15:Q15)</f>
        <v>2471419.4795991885</v>
      </c>
    </row>
    <row r="16" spans="1:28" ht="17" x14ac:dyDescent="0.2">
      <c r="A16" s="5" t="s">
        <v>28</v>
      </c>
      <c r="B16" s="50">
        <v>754074439.42039669</v>
      </c>
      <c r="C16" s="50">
        <v>102275295.61102255</v>
      </c>
      <c r="D16" s="56">
        <v>856349735.03141928</v>
      </c>
      <c r="E16" s="54"/>
      <c r="F16" s="5" t="s">
        <v>28</v>
      </c>
      <c r="G16" s="50">
        <v>717635638.48235428</v>
      </c>
      <c r="H16" s="50">
        <v>126436687.06238139</v>
      </c>
      <c r="I16" s="50">
        <f t="shared" ref="I16:I21" si="3">SUM(E16:G16)</f>
        <v>717635638.48235428</v>
      </c>
      <c r="J16" s="49"/>
      <c r="K16" s="5" t="s">
        <v>28</v>
      </c>
      <c r="L16" s="50">
        <v>419494692.11995053</v>
      </c>
      <c r="M16" s="50">
        <v>63218546.757949822</v>
      </c>
      <c r="N16" s="50">
        <f t="shared" ref="N16:N21" si="4">SUM(J16:L16)</f>
        <v>419494692.11995053</v>
      </c>
      <c r="O16" s="49"/>
      <c r="P16" s="5" t="s">
        <v>28</v>
      </c>
      <c r="Q16" s="50">
        <v>33738800.048246518</v>
      </c>
      <c r="R16" s="50">
        <v>24420196.860692389</v>
      </c>
      <c r="S16" s="50">
        <f t="shared" ref="S16:S21" si="5">SUM(O16:Q16)</f>
        <v>33738800.048246518</v>
      </c>
    </row>
    <row r="17" spans="1:19" ht="17" x14ac:dyDescent="0.2">
      <c r="A17" s="5" t="s">
        <v>29</v>
      </c>
      <c r="B17" s="50">
        <v>153406316.12919405</v>
      </c>
      <c r="C17" s="50">
        <v>273872863.55581558</v>
      </c>
      <c r="D17" s="56">
        <v>427279189.12506104</v>
      </c>
      <c r="E17" s="54"/>
      <c r="F17" s="5" t="s">
        <v>29</v>
      </c>
      <c r="G17" s="50">
        <v>221652304.12119466</v>
      </c>
      <c r="H17" s="50">
        <v>169792656.07724729</v>
      </c>
      <c r="I17" s="50">
        <f t="shared" si="3"/>
        <v>221652304.12119466</v>
      </c>
      <c r="J17" s="49"/>
      <c r="K17" s="5" t="s">
        <v>29</v>
      </c>
      <c r="L17" s="50">
        <v>316687591.64419121</v>
      </c>
      <c r="M17" s="50">
        <v>38946736.22341533</v>
      </c>
      <c r="N17" s="50">
        <f t="shared" si="4"/>
        <v>316687591.64419121</v>
      </c>
      <c r="O17" s="49"/>
      <c r="P17" s="5" t="s">
        <v>29</v>
      </c>
      <c r="Q17" s="50">
        <v>36708785.961838163</v>
      </c>
      <c r="R17" s="50">
        <v>177722386.58843264</v>
      </c>
      <c r="S17" s="50">
        <f t="shared" si="5"/>
        <v>36708785.961838163</v>
      </c>
    </row>
    <row r="18" spans="1:19" ht="17" x14ac:dyDescent="0.2">
      <c r="A18" s="5" t="s">
        <v>30</v>
      </c>
      <c r="B18" s="50">
        <v>4153978.4884177679</v>
      </c>
      <c r="C18" s="50">
        <v>134601965.89684311</v>
      </c>
      <c r="D18" s="56">
        <v>138755944.38526088</v>
      </c>
      <c r="E18" s="54"/>
      <c r="F18" s="5" t="s">
        <v>30</v>
      </c>
      <c r="G18" s="50">
        <v>10552472.624913711</v>
      </c>
      <c r="H18" s="50">
        <v>317204295.99271071</v>
      </c>
      <c r="I18" s="50">
        <f t="shared" si="3"/>
        <v>10552472.624913711</v>
      </c>
      <c r="J18" s="49"/>
      <c r="K18" s="5" t="s">
        <v>30</v>
      </c>
      <c r="L18" s="50">
        <v>16551281.330437262</v>
      </c>
      <c r="M18" s="50">
        <v>38044997.57508301</v>
      </c>
      <c r="N18" s="50">
        <f t="shared" si="4"/>
        <v>16551281.330437262</v>
      </c>
      <c r="O18" s="49"/>
      <c r="P18" s="5" t="s">
        <v>30</v>
      </c>
      <c r="Q18" s="50">
        <v>13350097.05228886</v>
      </c>
      <c r="R18" s="50">
        <v>145167889.13242558</v>
      </c>
      <c r="S18" s="50">
        <f t="shared" si="5"/>
        <v>13350097.05228886</v>
      </c>
    </row>
    <row r="19" spans="1:19" ht="17" x14ac:dyDescent="0.2">
      <c r="A19" s="5" t="s">
        <v>31</v>
      </c>
      <c r="B19" s="50">
        <v>641422.35453036567</v>
      </c>
      <c r="C19" s="50">
        <v>173735861.93587649</v>
      </c>
      <c r="D19" s="56">
        <v>174377284.29040685</v>
      </c>
      <c r="E19" s="54"/>
      <c r="F19" s="5" t="s">
        <v>31</v>
      </c>
      <c r="G19" s="50">
        <v>2600181.7802109215</v>
      </c>
      <c r="H19" s="50">
        <v>354437371.80185348</v>
      </c>
      <c r="I19" s="50">
        <f t="shared" si="3"/>
        <v>2600181.7802109215</v>
      </c>
      <c r="J19" s="49"/>
      <c r="K19" s="5" t="s">
        <v>31</v>
      </c>
      <c r="L19" s="50">
        <v>1234519.1165906428</v>
      </c>
      <c r="M19" s="50">
        <v>85694345.591548502</v>
      </c>
      <c r="N19" s="50">
        <f t="shared" si="4"/>
        <v>1234519.1165906428</v>
      </c>
      <c r="O19" s="49"/>
      <c r="P19" s="5" t="s">
        <v>31</v>
      </c>
      <c r="Q19" s="50">
        <v>2452828.3483237503</v>
      </c>
      <c r="R19" s="50">
        <v>220038349.48195857</v>
      </c>
      <c r="S19" s="50">
        <f t="shared" si="5"/>
        <v>2452828.3483237503</v>
      </c>
    </row>
    <row r="20" spans="1:19" ht="17" x14ac:dyDescent="0.2">
      <c r="A20" s="5" t="s">
        <v>32</v>
      </c>
      <c r="B20" s="50">
        <v>126656.29769549004</v>
      </c>
      <c r="C20" s="50">
        <v>94820753.26151377</v>
      </c>
      <c r="D20" s="56">
        <v>94947409.559209257</v>
      </c>
      <c r="E20" s="54"/>
      <c r="F20" s="5" t="s">
        <v>32</v>
      </c>
      <c r="G20" s="50">
        <v>1168036.8642696349</v>
      </c>
      <c r="H20" s="50">
        <v>166548036.97533324</v>
      </c>
      <c r="I20" s="50">
        <f t="shared" si="3"/>
        <v>1168036.8642696349</v>
      </c>
      <c r="J20" s="49"/>
      <c r="K20" s="5" t="s">
        <v>32</v>
      </c>
      <c r="L20" s="50">
        <v>52022.955801614109</v>
      </c>
      <c r="M20" s="50">
        <v>51206541.790783778</v>
      </c>
      <c r="N20" s="50">
        <f t="shared" si="4"/>
        <v>52022.955801614109</v>
      </c>
      <c r="O20" s="49"/>
      <c r="P20" s="5" t="s">
        <v>32</v>
      </c>
      <c r="Q20" s="50">
        <v>1218138.1172089903</v>
      </c>
      <c r="R20" s="50">
        <v>100509229.37403874</v>
      </c>
      <c r="S20" s="50">
        <f t="shared" si="5"/>
        <v>1218138.1172089903</v>
      </c>
    </row>
    <row r="21" spans="1:19" ht="17" x14ac:dyDescent="0.2">
      <c r="A21" s="5" t="s">
        <v>33</v>
      </c>
      <c r="B21" s="50">
        <v>10102.693264142752</v>
      </c>
      <c r="C21" s="50">
        <v>104341706.29538418</v>
      </c>
      <c r="D21" s="56">
        <v>104351808.98864833</v>
      </c>
      <c r="E21" s="54"/>
      <c r="F21" s="5" t="s">
        <v>33</v>
      </c>
      <c r="G21" s="50">
        <v>76592.511095978174</v>
      </c>
      <c r="H21" s="50">
        <v>227544137.14750469</v>
      </c>
      <c r="I21" s="50">
        <f t="shared" si="3"/>
        <v>76592.511095978174</v>
      </c>
      <c r="J21" s="49"/>
      <c r="K21" s="5" t="s">
        <v>33</v>
      </c>
      <c r="L21" s="50">
        <v>16670.388596234487</v>
      </c>
      <c r="M21" s="50">
        <v>42280916.086720012</v>
      </c>
      <c r="N21" s="50">
        <f t="shared" si="4"/>
        <v>16670.388596234487</v>
      </c>
      <c r="O21" s="49"/>
      <c r="P21" s="5" t="s">
        <v>33</v>
      </c>
      <c r="Q21" s="50">
        <v>523254.21891645814</v>
      </c>
      <c r="R21" s="50">
        <v>133162214.93160209</v>
      </c>
      <c r="S21" s="50">
        <f t="shared" si="5"/>
        <v>523254.21891645814</v>
      </c>
    </row>
  </sheetData>
  <mergeCells count="11">
    <mergeCell ref="A1:S1"/>
    <mergeCell ref="A12:S12"/>
    <mergeCell ref="A13:D13"/>
    <mergeCell ref="F13:I13"/>
    <mergeCell ref="K13:N13"/>
    <mergeCell ref="P13:S13"/>
    <mergeCell ref="W2:AA2"/>
    <mergeCell ref="A2:D2"/>
    <mergeCell ref="F2:I2"/>
    <mergeCell ref="K2:N2"/>
    <mergeCell ref="P2:S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Add file 7_Standard curve</vt:lpstr>
      <vt:lpstr>Add file 8_Knetcs_IEC</vt:lpstr>
      <vt:lpstr>Add file 8_Knetcs_MR766bp</vt:lpstr>
      <vt:lpstr>Add file 8_2nd_Knetics_MR766bp</vt:lpstr>
      <vt:lpstr>Add file 8_2nd_Knetics_IEC</vt:lpstr>
      <vt:lpstr>Add file 8_3rd_Knetics_MR766bp</vt:lpstr>
      <vt:lpstr>Add file 8_3rd_Knetics_IEC</vt:lpstr>
      <vt:lpstr>Resume_Tables_Graph_IEC_MR766bp</vt:lpstr>
      <vt:lpstr>New_Tables_Graph_IEC_MR766bp</vt:lpstr>
      <vt:lpstr>Average triplacate_ 24-48-72h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LEMB_USP</dc:creator>
  <cp:lastModifiedBy>Microsoft Office User</cp:lastModifiedBy>
  <dcterms:created xsi:type="dcterms:W3CDTF">2018-01-15T16:38:58Z</dcterms:created>
  <dcterms:modified xsi:type="dcterms:W3CDTF">2023-05-04T01:47:24Z</dcterms:modified>
</cp:coreProperties>
</file>