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nne ancien disque\GEOTHERMAL PROJECT\TNO_2022-23\BHT_\Suplementary data\"/>
    </mc:Choice>
  </mc:AlternateContent>
  <bookViews>
    <workbookView xWindow="0" yWindow="0" windowWidth="20490" windowHeight="8040" activeTab="3"/>
  </bookViews>
  <sheets>
    <sheet name="116_wells" sheetId="1" r:id="rId1"/>
    <sheet name="Per _Community" sheetId="2" r:id="rId2"/>
    <sheet name="Cameron Hills well" sheetId="6" r:id="rId3"/>
    <sheet name="Temperature_prediction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7" l="1"/>
  <c r="M5" i="7" s="1"/>
  <c r="M6" i="7" s="1"/>
  <c r="I4" i="7" l="1"/>
  <c r="I30" i="7"/>
  <c r="J32" i="7"/>
  <c r="J4" i="7"/>
  <c r="J17" i="7"/>
  <c r="F4" i="7" l="1"/>
  <c r="E28" i="7"/>
  <c r="E4" i="7"/>
  <c r="L4" i="7"/>
  <c r="E60" i="7"/>
  <c r="E59" i="7"/>
  <c r="E58" i="7"/>
  <c r="E57" i="7"/>
  <c r="E56" i="7"/>
  <c r="E55" i="7"/>
  <c r="E54" i="7"/>
  <c r="E53" i="7"/>
  <c r="E52" i="7"/>
  <c r="E51" i="7"/>
  <c r="E50" i="7"/>
  <c r="I44" i="7"/>
  <c r="E44" i="7"/>
  <c r="I43" i="7"/>
  <c r="E43" i="7"/>
  <c r="I42" i="7"/>
  <c r="E42" i="7"/>
  <c r="E41" i="7"/>
  <c r="I40" i="7"/>
  <c r="E40" i="7"/>
  <c r="I39" i="7"/>
  <c r="E39" i="7"/>
  <c r="I38" i="7"/>
  <c r="E38" i="7"/>
  <c r="I37" i="7"/>
  <c r="E37" i="7"/>
  <c r="I36" i="7"/>
  <c r="E36" i="7"/>
  <c r="I35" i="7"/>
  <c r="E35" i="7"/>
  <c r="I34" i="7"/>
  <c r="E34" i="7"/>
  <c r="I33" i="7"/>
  <c r="E33" i="7"/>
  <c r="E32" i="7"/>
  <c r="E26" i="7"/>
  <c r="E25" i="7"/>
  <c r="E24" i="7"/>
  <c r="E23" i="7"/>
  <c r="E22" i="7"/>
  <c r="E21" i="7"/>
  <c r="E20" i="7"/>
  <c r="E19" i="7"/>
  <c r="E18" i="7"/>
  <c r="E17" i="7"/>
  <c r="E11" i="7"/>
  <c r="E10" i="7"/>
  <c r="E9" i="7"/>
  <c r="E8" i="7"/>
  <c r="E7" i="7"/>
  <c r="E6" i="7"/>
  <c r="E5" i="7"/>
  <c r="F63" i="6"/>
  <c r="I49" i="6"/>
  <c r="I48" i="6"/>
  <c r="I47" i="6"/>
  <c r="I46" i="6"/>
  <c r="I45" i="6"/>
  <c r="I26" i="7" l="1"/>
  <c r="I60" i="7"/>
  <c r="I11" i="7"/>
  <c r="E62" i="7"/>
  <c r="F59" i="7" s="1"/>
  <c r="I19" i="7"/>
  <c r="E46" i="7"/>
  <c r="F39" i="7" s="1"/>
  <c r="I5" i="7"/>
  <c r="I7" i="7"/>
  <c r="I10" i="7"/>
  <c r="F20" i="7"/>
  <c r="H48" i="7"/>
  <c r="I48" i="7" s="1"/>
  <c r="I32" i="7"/>
  <c r="I41" i="7"/>
  <c r="E13" i="7"/>
  <c r="I56" i="7"/>
  <c r="F53" i="7" l="1"/>
  <c r="F37" i="7"/>
  <c r="F54" i="7"/>
  <c r="F11" i="7"/>
  <c r="F17" i="7"/>
  <c r="F32" i="7"/>
  <c r="F40" i="7"/>
  <c r="F50" i="7"/>
  <c r="F57" i="7"/>
  <c r="I53" i="7"/>
  <c r="F10" i="7"/>
  <c r="F55" i="7"/>
  <c r="F58" i="7"/>
  <c r="F52" i="7"/>
  <c r="I23" i="7"/>
  <c r="F56" i="7"/>
  <c r="F60" i="7"/>
  <c r="F51" i="7"/>
  <c r="I59" i="7"/>
  <c r="F9" i="7"/>
  <c r="I9" i="7"/>
  <c r="I55" i="7"/>
  <c r="F22" i="7"/>
  <c r="F23" i="7"/>
  <c r="F24" i="7"/>
  <c r="F21" i="7"/>
  <c r="F7" i="7"/>
  <c r="F19" i="7"/>
  <c r="F5" i="7"/>
  <c r="F25" i="7"/>
  <c r="F43" i="7"/>
  <c r="F44" i="7"/>
  <c r="F33" i="7"/>
  <c r="F6" i="7"/>
  <c r="F38" i="7"/>
  <c r="F36" i="7"/>
  <c r="I21" i="7"/>
  <c r="I25" i="7"/>
  <c r="I22" i="7"/>
  <c r="I6" i="7"/>
  <c r="F35" i="7"/>
  <c r="F34" i="7"/>
  <c r="F41" i="7"/>
  <c r="F42" i="7"/>
  <c r="I17" i="7"/>
  <c r="I18" i="7"/>
  <c r="I58" i="7"/>
  <c r="I57" i="7"/>
  <c r="F8" i="7"/>
  <c r="F26" i="7"/>
  <c r="I20" i="7"/>
  <c r="I52" i="7"/>
  <c r="I51" i="7"/>
  <c r="I54" i="7"/>
  <c r="I8" i="7"/>
  <c r="F18" i="7"/>
  <c r="G63" i="7" l="1"/>
  <c r="G47" i="7"/>
  <c r="M32" i="7" s="1"/>
  <c r="M33" i="7" s="1"/>
  <c r="M34" i="7" s="1"/>
  <c r="M35" i="7" s="1"/>
  <c r="M36" i="7" s="1"/>
  <c r="M37" i="7" s="1"/>
  <c r="M38" i="7" s="1"/>
  <c r="M39" i="7" s="1"/>
  <c r="M40" i="7" s="1"/>
  <c r="M41" i="7" s="1"/>
  <c r="M42" i="7" s="1"/>
  <c r="M43" i="7" s="1"/>
  <c r="M44" i="7" s="1"/>
  <c r="G14" i="7"/>
  <c r="G29" i="7"/>
  <c r="H30" i="7"/>
  <c r="I50" i="7"/>
  <c r="H64" i="7"/>
  <c r="I64" i="7" s="1"/>
  <c r="H15" i="7"/>
  <c r="I15" i="7" s="1"/>
  <c r="J50" i="7" l="1"/>
  <c r="M50" i="7" s="1"/>
  <c r="M51" i="7" s="1"/>
  <c r="M52" i="7" s="1"/>
  <c r="M53" i="7" s="1"/>
  <c r="M54" i="7" s="1"/>
  <c r="M55" i="7" s="1"/>
  <c r="M56" i="7" s="1"/>
  <c r="M57" i="7" s="1"/>
  <c r="M58" i="7" s="1"/>
  <c r="M59" i="7" s="1"/>
  <c r="M60" i="7" s="1"/>
  <c r="M17" i="7"/>
  <c r="M18" i="7" s="1"/>
  <c r="M19" i="7" s="1"/>
  <c r="M20" i="7" s="1"/>
  <c r="M21" i="7" s="1"/>
  <c r="M22" i="7" s="1"/>
  <c r="M23" i="7" s="1"/>
  <c r="M24" i="7" s="1"/>
  <c r="M25" i="7" s="1"/>
  <c r="M26" i="7" s="1"/>
  <c r="M7" i="7" l="1"/>
  <c r="M8" i="7" s="1"/>
  <c r="M9" i="7" s="1"/>
  <c r="M10" i="7" s="1"/>
  <c r="M11" i="7" l="1"/>
  <c r="L64" i="7"/>
  <c r="G118" i="1" l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<sst xmlns="http://schemas.openxmlformats.org/spreadsheetml/2006/main" count="1070" uniqueCount="587">
  <si>
    <t>CPA Pretty Well ID</t>
  </si>
  <si>
    <t>DST</t>
  </si>
  <si>
    <t>300/C-24-6010-11645/0</t>
  </si>
  <si>
    <t>300/H-34-6010-11645/0</t>
  </si>
  <si>
    <t>300/E-69-6010-11645/0</t>
  </si>
  <si>
    <t>300/J-12-6010-11700/0</t>
  </si>
  <si>
    <t>300/F-51-6010-11715/0</t>
  </si>
  <si>
    <t>300/M-73-6010-11715/0</t>
  </si>
  <si>
    <t>300/I-74-6010-11715/0</t>
  </si>
  <si>
    <t>300/K-74-6010-11715/0</t>
  </si>
  <si>
    <t>300/C-75-6010-11715/0</t>
  </si>
  <si>
    <t>300/F-75-6010-11715/0</t>
  </si>
  <si>
    <t>300/J-04-6010-11730/0</t>
  </si>
  <si>
    <t>300/A-05-6010-11730/0</t>
  </si>
  <si>
    <t>300/I-10-6010-11730/0</t>
  </si>
  <si>
    <t>300/M-49-6010-11730/0</t>
  </si>
  <si>
    <t>300/G-27-6010-11815/0</t>
  </si>
  <si>
    <t>300/J-42-6010-11830/0</t>
  </si>
  <si>
    <t>300/G-21-6010-11845/0</t>
  </si>
  <si>
    <t>302/G-21-6010-11845/0</t>
  </si>
  <si>
    <t>300/H-64-6010-11845/0</t>
  </si>
  <si>
    <t>300/J-26-6020-11630/0</t>
  </si>
  <si>
    <t>300/E-02-6020-11730/0</t>
  </si>
  <si>
    <t>300/A-52-6020-11730/0</t>
  </si>
  <si>
    <t>300/C-22-6020-11745/0</t>
  </si>
  <si>
    <t>300/M-05-6020-11815/0</t>
  </si>
  <si>
    <t>300/J-72-6030-11530/0</t>
  </si>
  <si>
    <t>300/F-39-6030-11645/0</t>
  </si>
  <si>
    <t>300/L-42-6040-11415/0</t>
  </si>
  <si>
    <t>300/C-03-6040-11430/0</t>
  </si>
  <si>
    <t>302/C-03-6040-11430/0</t>
  </si>
  <si>
    <t>300/C-74-6040-11430/0</t>
  </si>
  <si>
    <t>300/D-66-6040-11600/0</t>
  </si>
  <si>
    <t>300/L-66-6040-11600/0</t>
  </si>
  <si>
    <t>302/L-66-6040-11600/0</t>
  </si>
  <si>
    <t>300/A-77-6040-11600/0</t>
  </si>
  <si>
    <t>300/K-10-6040-11715/0</t>
  </si>
  <si>
    <t>300/D-39-6040-11715/0</t>
  </si>
  <si>
    <t>300/G-19-6040-11745/0</t>
  </si>
  <si>
    <t>300/G-48-6040-11745/0</t>
  </si>
  <si>
    <t>300/K-48-6040-11745/0</t>
  </si>
  <si>
    <t>300/K-24-6040-11800/0</t>
  </si>
  <si>
    <t>300/G-43-6050-11545/0</t>
  </si>
  <si>
    <t>302/G-43-6050-11545/0</t>
  </si>
  <si>
    <t>303/G-43-6050-11545/0</t>
  </si>
  <si>
    <t>304/G-43-6050-11545/0</t>
  </si>
  <si>
    <t>300/F-29-6050-11630/0</t>
  </si>
  <si>
    <t>300/C-19-6050-11645/0</t>
  </si>
  <si>
    <t>300/D-50-6050-11700/0</t>
  </si>
  <si>
    <t>300/K-18-6050-11715/0</t>
  </si>
  <si>
    <t>300/C-27-6050-11715/0</t>
  </si>
  <si>
    <t>300/D-34-6050-11715/0</t>
  </si>
  <si>
    <t>300/J-53-6050-11715/0</t>
  </si>
  <si>
    <t>300/J-65-6050-11715/0</t>
  </si>
  <si>
    <t>300/F-01-6050-11730/0</t>
  </si>
  <si>
    <t>300/A-71-6050-11730/0</t>
  </si>
  <si>
    <t>300/L-69-6050-11830/0</t>
  </si>
  <si>
    <t>300/O-07-6100-11445/0</t>
  </si>
  <si>
    <t>300/B-52-6100-11530/0</t>
  </si>
  <si>
    <t>300/G-15-6100-11615/0</t>
  </si>
  <si>
    <t>300/I-41-6100-11630/0</t>
  </si>
  <si>
    <t>300/F-35-6100-11715/0</t>
  </si>
  <si>
    <t>300/H-36-6100-11715/0</t>
  </si>
  <si>
    <t>300/I-44-6100-11715/0</t>
  </si>
  <si>
    <t>300/L-19-6100-11800/0</t>
  </si>
  <si>
    <t>300/D-06-6100-11830/0</t>
  </si>
  <si>
    <t>300/B-07-6100-11845/0</t>
  </si>
  <si>
    <t>300/O-16-6100-11845/0</t>
  </si>
  <si>
    <t>300/O-25-6100-11845/0</t>
  </si>
  <si>
    <t>300/N-06-6100-11915/0</t>
  </si>
  <si>
    <t>300/E-33-6100-11915/0</t>
  </si>
  <si>
    <t>300/I-41-6110-11530/0</t>
  </si>
  <si>
    <t>300/E-72-6110-11615/0</t>
  </si>
  <si>
    <t>300/B-69-6110-11630/0</t>
  </si>
  <si>
    <t>300/C-38-6110-11645/0</t>
  </si>
  <si>
    <t>300/L-10-6110-11730/0</t>
  </si>
  <si>
    <t>300/A-70-6110-11745/0</t>
  </si>
  <si>
    <t>300/K-21-6110-11830/0</t>
  </si>
  <si>
    <t>300/C-19-6120-11645/0</t>
  </si>
  <si>
    <t>300/C-20-6120-11645/0</t>
  </si>
  <si>
    <t>300/A-40-6120-11645/0</t>
  </si>
  <si>
    <t>300/D-47-6120-11645/0</t>
  </si>
  <si>
    <t>300/B-75-6120-11715/0</t>
  </si>
  <si>
    <t>302/I-57-6120-11730/0</t>
  </si>
  <si>
    <t>300/P-18-6120-11800/0</t>
  </si>
  <si>
    <t>302/J-74-6120-11800/0</t>
  </si>
  <si>
    <t>300/O-66-6130-11545/0</t>
  </si>
  <si>
    <t>300/C-61-6130-11630/0</t>
  </si>
  <si>
    <t>300/K-33-6130-11645/0</t>
  </si>
  <si>
    <t>302/K-33-6130-11645/0</t>
  </si>
  <si>
    <t>300/D-57-6130-11700/0</t>
  </si>
  <si>
    <t>300/K-31-6130-11730/0</t>
  </si>
  <si>
    <t>300/H-28-6130-11930/0</t>
  </si>
  <si>
    <t>300/K-45-6140-11700/0</t>
  </si>
  <si>
    <t>300/I-38-6140-11730/0</t>
  </si>
  <si>
    <t>300/J-03-6140-11800/0</t>
  </si>
  <si>
    <t>300/I-47-6140-11800/0</t>
  </si>
  <si>
    <t>300/H-27-6140-11830/0</t>
  </si>
  <si>
    <t>300/O-15-6140-11845/0</t>
  </si>
  <si>
    <t>300/I-08-6140-11930/0</t>
  </si>
  <si>
    <t>300/D-66-6140-11945/0</t>
  </si>
  <si>
    <t>300/B-41-6150-11645/0</t>
  </si>
  <si>
    <t>300/C-25-6150-11815/0</t>
  </si>
  <si>
    <t>300/M-16-6150-11830/0</t>
  </si>
  <si>
    <t>300/G-41-6150-11830/0</t>
  </si>
  <si>
    <t>300/A-66-6150-11830/0</t>
  </si>
  <si>
    <t>300/A-21-6200-11745/0</t>
  </si>
  <si>
    <t>300/A-36-6200-11745/0</t>
  </si>
  <si>
    <t>300/G-68-6200-11745/0</t>
  </si>
  <si>
    <t>300/M-02-6200-11815/0</t>
  </si>
  <si>
    <t>MILLS LAKE C-12</t>
  </si>
  <si>
    <t>KAKISA L-71</t>
  </si>
  <si>
    <t>GULL CREEK F-46</t>
  </si>
  <si>
    <t>GULL CREEK A-63</t>
  </si>
  <si>
    <t>PROVIDENCE A-47</t>
  </si>
  <si>
    <t/>
  </si>
  <si>
    <t>TVD(Depth)</t>
  </si>
  <si>
    <t xml:space="preserve"> (m) </t>
  </si>
  <si>
    <t>TVD (Depth)</t>
  </si>
  <si>
    <t xml:space="preserve">(ft) </t>
  </si>
  <si>
    <t xml:space="preserve"> (°C)</t>
  </si>
  <si>
    <t>(°F)</t>
  </si>
  <si>
    <t>(°C)</t>
  </si>
  <si>
    <t xml:space="preserve">(°C/km) </t>
  </si>
  <si>
    <t xml:space="preserve">Temp with Harrison method </t>
  </si>
  <si>
    <t xml:space="preserve">Temp with Kehle method </t>
  </si>
  <si>
    <t xml:space="preserve">Temp with Förster a  method </t>
  </si>
  <si>
    <t xml:space="preserve">Temp with Förster b  method </t>
  </si>
  <si>
    <t>Paleoclimate temperature correction</t>
  </si>
  <si>
    <t>Corrected geothermal gradient Förster b</t>
  </si>
  <si>
    <t>Corrected geothermal gradient Kehle</t>
  </si>
  <si>
    <t xml:space="preserve">Geothermal gradient </t>
  </si>
  <si>
    <t>Geothermal gradient  Harrison</t>
  </si>
  <si>
    <t>Geothermal gradient Kehle</t>
  </si>
  <si>
    <t>Geothermal gradient Förster a</t>
  </si>
  <si>
    <t>Geothermal gradient Förster b</t>
  </si>
  <si>
    <t>Well ID</t>
  </si>
  <si>
    <t>DST Pal</t>
  </si>
  <si>
    <t>CDR TRIAD ANDEX ET AL MILLS LAKE B-75</t>
  </si>
  <si>
    <t>CDR CPOG CHEVRON MILLS LAKE 2I-57</t>
  </si>
  <si>
    <t>CHEVRON MILLS LAKE P-18</t>
  </si>
  <si>
    <t>CDR CPOG CHEVRON MILLS LAKE 2J-74</t>
  </si>
  <si>
    <t>CDR CHEVRON MILLS LAKE L-10</t>
  </si>
  <si>
    <t>CDR CPOG CHEVRON MILLS LAKE A-70</t>
  </si>
  <si>
    <t>HORN RIVER PLACID I0E MINK LAKE I-38</t>
  </si>
  <si>
    <t>CS NOEL LAFERTE RIVER J-03</t>
  </si>
  <si>
    <t>GPD NOEL MILLS LAKE B-41</t>
  </si>
  <si>
    <t>Kakisa</t>
  </si>
  <si>
    <t>CALSTAN TATHLINA LAKE K-10</t>
  </si>
  <si>
    <t>SOBC TATHLINA LAKE D-39</t>
  </si>
  <si>
    <t>BRIGGS WEST TATHLINA NO.2(G-19)</t>
  </si>
  <si>
    <t>BRIGGS WEST TATHLINA LAKE NO.1(G-48)</t>
  </si>
  <si>
    <t>PLACID WOOD W. TATHLINA K-48</t>
  </si>
  <si>
    <t>BRIGGS N.E.TATHLINA LAKE NO.2(K-18)</t>
  </si>
  <si>
    <t>BRIGGS NORTHEAST TATHLINA LAKE NO.9(D-34)</t>
  </si>
  <si>
    <t>BRIGGS TATHLINA LAKE NO.7(J-53)</t>
  </si>
  <si>
    <t>PLACID CHEVRON KAKISA J-65</t>
  </si>
  <si>
    <t>BRIGGS TATHLINA LAKE NO.3(F-01)</t>
  </si>
  <si>
    <t>BRIGGS W.TATHLINA LAKE NO.3(A-71)</t>
  </si>
  <si>
    <t>PAN AMERICAN-SHELL KAKISA F-35</t>
  </si>
  <si>
    <t>PAN AMERICAN-SHELL KAKISA H-36</t>
  </si>
  <si>
    <t>PAN AMERICAN-SHELL KAKISA L-19</t>
  </si>
  <si>
    <t>PLACID CHEVRON N.E. TATHLINA D-50</t>
  </si>
  <si>
    <t>PAN AMERICAN-SHELL KAKISA I-44</t>
  </si>
  <si>
    <t>CPOG CHEVRON TATHLINA K-24</t>
  </si>
  <si>
    <t>Hay River</t>
  </si>
  <si>
    <t>HORN RIVER ET AL HAY RIVER B-52</t>
  </si>
  <si>
    <t>GEN. CRUDE RANVIK REEF CREEK G-15</t>
  </si>
  <si>
    <t>NWT HEART LAKE NO.2 (I-41)</t>
  </si>
  <si>
    <t>GEN. CRUDE RANVIK CHEVRON DESMARAIS PT. E-72</t>
  </si>
  <si>
    <t>Enterprise</t>
  </si>
  <si>
    <t>SHELL H.B. GRUMBLER J-72</t>
  </si>
  <si>
    <t>NWT ESCARPMENT LAKE NO.1(L-66)</t>
  </si>
  <si>
    <t>NWT ESCARPMENT LAKE NO.3(A-77)</t>
  </si>
  <si>
    <t>MURPHY-CANADA ALEXANDRA FALLS NO.2(J-26)</t>
  </si>
  <si>
    <t>SUNCOR N CAMERON HILLS M-05</t>
  </si>
  <si>
    <t xml:space="preserve">BHT (°C) z&lt;600 m  </t>
  </si>
  <si>
    <t>Ft. Providence</t>
  </si>
  <si>
    <t xml:space="preserve"> BHT</t>
  </si>
  <si>
    <t>PETRO-CANADA N. CAMERON HILLS C-24</t>
  </si>
  <si>
    <t>CANSO ET AL N CAMERON HILLS H-34</t>
  </si>
  <si>
    <t>CANSO ET AL N. CAMERON HILLS E-69</t>
  </si>
  <si>
    <t>HB CAMERON RIVER J-12</t>
  </si>
  <si>
    <t>HB CAMERON HILLS F-51</t>
  </si>
  <si>
    <t>STRATEGIC CAMERON M-73</t>
  </si>
  <si>
    <t>STRATEGIC CAMERON I-74</t>
  </si>
  <si>
    <t>STRATEGIC CAMERON K-74</t>
  </si>
  <si>
    <t>STRATEGIC CAMERON C-75</t>
  </si>
  <si>
    <t>STRATEGIC CAMERON F-75</t>
  </si>
  <si>
    <t>STRATEGIC CAMERON J-04</t>
  </si>
  <si>
    <t>STRATEGIC CAMERON HILLS I-10</t>
  </si>
  <si>
    <t>STRATEGIC CAMERON M-49</t>
  </si>
  <si>
    <t>PAN AM BA A-1 SPAWN G-27</t>
  </si>
  <si>
    <t>HOME KAKISA RIVER J-42</t>
  </si>
  <si>
    <t>HOME SILT LAKE SOUTH G-21</t>
  </si>
  <si>
    <t>COHO HOME SILT LAKE SOUTH 2G-21</t>
  </si>
  <si>
    <t>HOME SILT LAKE H-64</t>
  </si>
  <si>
    <t>SUNCOR SWEDE E-02</t>
  </si>
  <si>
    <t>STRATEGIC SWEDE A-52</t>
  </si>
  <si>
    <t>PAN AM ANDEX CAMERON C-22</t>
  </si>
  <si>
    <t>MURPHY CANADA ALEXANDRA NO.1(F-39)</t>
  </si>
  <si>
    <t>CDR WOOD BUFFALO L-42</t>
  </si>
  <si>
    <t>CDR WOOD BUFFALO C-03</t>
  </si>
  <si>
    <t>CDR WOOD BUFFALO 2C-03</t>
  </si>
  <si>
    <t>CDR WOOD BUFFALO C-74</t>
  </si>
  <si>
    <t>NWT ESCARPMENT LAKE NO.2(D-66)</t>
  </si>
  <si>
    <t>COMINCO HAY RIVER G-3</t>
  </si>
  <si>
    <t>FROBISHER HAY RIVER #4</t>
  </si>
  <si>
    <t>FROBISHER HAY RIVER #5B</t>
  </si>
  <si>
    <t>FROBISHER HAY RIVER #5</t>
  </si>
  <si>
    <t>FROBISHER HAY RIVER #6</t>
  </si>
  <si>
    <t>NWT HEART LAKE NO.1(F-29)</t>
  </si>
  <si>
    <t>NWT DESMARAIS LAKE NO.1(C-19)</t>
  </si>
  <si>
    <t>BRIGGS N.E.TATHLINA LAKE NO.1(C-27)</t>
  </si>
  <si>
    <t>CALSTAN IMPERIAL BOUVIER L-69</t>
  </si>
  <si>
    <t>MCD ET AL SULPHUR POINT NO.1(O-07)</t>
  </si>
  <si>
    <t>BRIGGS FOETUS LAKE NO.1 (D-06)</t>
  </si>
  <si>
    <t>BRIGGS RABBIT LAKE NO.3(B-07)</t>
  </si>
  <si>
    <t>BRIGGS RABBIT LAKE NO.1(O-16)</t>
  </si>
  <si>
    <t>BRIGGS RABBIT LAKE NO. 2(O-25)</t>
  </si>
  <si>
    <t>IMP REDKNIFE N-06</t>
  </si>
  <si>
    <t>WILKINSON REDKNIFE RIVER NO.2(E-33)</t>
  </si>
  <si>
    <t>MCD ET AL HAY RIVER NO.1(I-41)</t>
  </si>
  <si>
    <t>NWT BIG ISLAND NO.1(B-69)</t>
  </si>
  <si>
    <t>NWT BIG ISLAND NO.2(C-38)</t>
  </si>
  <si>
    <t>BRIGGS NORTHEAST RABBIT LAKE NO.1(K-21)</t>
  </si>
  <si>
    <t>NWT DEEP BAY NO.2(C-19)</t>
  </si>
  <si>
    <t>NWT DEEP BAY NO.4(C-20)</t>
  </si>
  <si>
    <t>PUNCH DEEP BAY TEST NO.4</t>
  </si>
  <si>
    <t>NWT DEEP BAY NO.1(D-47)</t>
  </si>
  <si>
    <t>KORE SULPHUR BAY NO.1(O-66)</t>
  </si>
  <si>
    <t>NWT DEEP BAY NO.3(C-61)</t>
  </si>
  <si>
    <t>PUNCH DEEP BAY TEST NO.3</t>
  </si>
  <si>
    <t>PUNCH DEEP BAY TEST NO.6</t>
  </si>
  <si>
    <t>PUNCH DEEP BAY TEST NO.5</t>
  </si>
  <si>
    <t>NWT PROVINCE NO.1(K-31)</t>
  </si>
  <si>
    <t>GULF ET AL REDKNIFE H-28</t>
  </si>
  <si>
    <t>I0E PROVIDENCE K-45</t>
  </si>
  <si>
    <t>CS LAFERTE RIVER I-47</t>
  </si>
  <si>
    <t>CS LAFERTE RIVER H-27</t>
  </si>
  <si>
    <t>CS LAFERTE RIVER O-15</t>
  </si>
  <si>
    <t>HORN R DECALTA TENN ET AL RABBITSKIN I-08</t>
  </si>
  <si>
    <t>HORN R DECALTA ET AL TROUT D-66</t>
  </si>
  <si>
    <t>CS LAFERTE RIVER C-25</t>
  </si>
  <si>
    <t>CS LAFERTE RIVER M-16</t>
  </si>
  <si>
    <t>CS LAFERTE RIVER G-41</t>
  </si>
  <si>
    <t>CS LAFERTE RIVER A-66</t>
  </si>
  <si>
    <t>C.S. LAFERTE RIVER A-21</t>
  </si>
  <si>
    <t>C.S. LAFERTE RIVER A-36</t>
  </si>
  <si>
    <t>CS LAFERTE RIVER G-68</t>
  </si>
  <si>
    <t>C.S. LAFERTE RIVER M-02</t>
  </si>
  <si>
    <t>Corrected geothermal gradient  Harrison</t>
  </si>
  <si>
    <t>Corrected geothermal gradient Förster a</t>
  </si>
  <si>
    <t xml:space="preserve">Corrected  geothermal gradient </t>
  </si>
  <si>
    <t>60.05352N</t>
  </si>
  <si>
    <t>116.83554W</t>
  </si>
  <si>
    <t>60.05491N</t>
  </si>
  <si>
    <t>116.85234W</t>
  </si>
  <si>
    <t>60.14016N</t>
  </si>
  <si>
    <t>116.96468W</t>
  </si>
  <si>
    <t>60.02516N</t>
  </si>
  <si>
    <t>117.04101W</t>
  </si>
  <si>
    <t>60.00402N</t>
  </si>
  <si>
    <t>117.42683W</t>
  </si>
  <si>
    <t>60.04785N</t>
  </si>
  <si>
    <t>117.49360W</t>
  </si>
  <si>
    <t>60.06010N</t>
  </si>
  <si>
    <t>117.47341W</t>
  </si>
  <si>
    <t>60.06141N</t>
  </si>
  <si>
    <t>117.49233W</t>
  </si>
  <si>
    <t>60.06758N</t>
  </si>
  <si>
    <t>117.48824W</t>
  </si>
  <si>
    <t>60.07494N</t>
  </si>
  <si>
    <t>117.48780W</t>
  </si>
  <si>
    <t>60.05880N</t>
  </si>
  <si>
    <t>117.51469W</t>
  </si>
  <si>
    <t>60.06738N</t>
  </si>
  <si>
    <t>117.50902W</t>
  </si>
  <si>
    <t>60.16016N</t>
  </si>
  <si>
    <t>117.49852W</t>
  </si>
  <si>
    <t>60.14805N</t>
  </si>
  <si>
    <t>117.65603W</t>
  </si>
  <si>
    <t>60.10462N</t>
  </si>
  <si>
    <t>118.32783W</t>
  </si>
  <si>
    <t>60.02873N</t>
  </si>
  <si>
    <t>118.63634W</t>
  </si>
  <si>
    <t>60.00706N</t>
  </si>
  <si>
    <t>118.82434W</t>
  </si>
  <si>
    <t>60.00783N</t>
  </si>
  <si>
    <t>118.82440W</t>
  </si>
  <si>
    <t>60.05472N</t>
  </si>
  <si>
    <t>118.94491W</t>
  </si>
  <si>
    <t>60.25867N</t>
  </si>
  <si>
    <t>116.57969W</t>
  </si>
  <si>
    <t>60.19066N</t>
  </si>
  <si>
    <t>117.52495W</t>
  </si>
  <si>
    <t>60.18602N</t>
  </si>
  <si>
    <t>117.66442W</t>
  </si>
  <si>
    <t>60.18657N</t>
  </si>
  <si>
    <t>117.83140W</t>
  </si>
  <si>
    <t>60.24940N</t>
  </si>
  <si>
    <t>118.28117W</t>
  </si>
  <si>
    <t>60.36131N</t>
  </si>
  <si>
    <t>115.73046W</t>
  </si>
  <si>
    <t>60.47419N</t>
  </si>
  <si>
    <t>116.86079W</t>
  </si>
  <si>
    <t>60.52763N</t>
  </si>
  <si>
    <t>114.40634W</t>
  </si>
  <si>
    <t>60.53346N</t>
  </si>
  <si>
    <t>114.51790W</t>
  </si>
  <si>
    <t>60.55230N</t>
  </si>
  <si>
    <t>114.73600W</t>
  </si>
  <si>
    <t>60.58553N</t>
  </si>
  <si>
    <t>116.21622W</t>
  </si>
  <si>
    <t>60.59540N</t>
  </si>
  <si>
    <t>116.21804W</t>
  </si>
  <si>
    <t>60.60151N</t>
  </si>
  <si>
    <t>116.22332W</t>
  </si>
  <si>
    <t>60.66128N</t>
  </si>
  <si>
    <t>117.27372W</t>
  </si>
  <si>
    <t>60.63372N</t>
  </si>
  <si>
    <t>117.37364W</t>
  </si>
  <si>
    <t>60.63836N</t>
  </si>
  <si>
    <t>117.79234W</t>
  </si>
  <si>
    <t>60.62269N</t>
  </si>
  <si>
    <t>117.88701W</t>
  </si>
  <si>
    <t>60.62677N</t>
  </si>
  <si>
    <t>117.89587W</t>
  </si>
  <si>
    <t>60.82332N</t>
  </si>
  <si>
    <t>115.84298W</t>
  </si>
  <si>
    <t>60.70512N</t>
  </si>
  <si>
    <t>115.88748W</t>
  </si>
  <si>
    <t>60.70624N</t>
  </si>
  <si>
    <t>115.88609W</t>
  </si>
  <si>
    <t>60.70735N</t>
  </si>
  <si>
    <t>60.80512N</t>
  </si>
  <si>
    <t>116.58640W</t>
  </si>
  <si>
    <t>60.80011N</t>
  </si>
  <si>
    <t>116.80140W</t>
  </si>
  <si>
    <t>60.81858N</t>
  </si>
  <si>
    <t>117.15374W</t>
  </si>
  <si>
    <t>60.79358N</t>
  </si>
  <si>
    <t>117.30066W</t>
  </si>
  <si>
    <t>60.76711N</t>
  </si>
  <si>
    <t>117.33044W</t>
  </si>
  <si>
    <t>60.72011N</t>
  </si>
  <si>
    <t>117.37280W</t>
  </si>
  <si>
    <t>60.70928N</t>
  </si>
  <si>
    <t>117.39669W</t>
  </si>
  <si>
    <t>60.74511N</t>
  </si>
  <si>
    <t>117.45335W</t>
  </si>
  <si>
    <t>60.67497N</t>
  </si>
  <si>
    <t>117.52075W</t>
  </si>
  <si>
    <t>60.66677N</t>
  </si>
  <si>
    <t>117.72142W</t>
  </si>
  <si>
    <t>60.80954N</t>
  </si>
  <si>
    <t>118.71802W</t>
  </si>
  <si>
    <t>60.94806N</t>
  </si>
  <si>
    <t>114.76301W</t>
  </si>
  <si>
    <t>60.85221N</t>
  </si>
  <si>
    <t>115.66933W</t>
  </si>
  <si>
    <t>60.90637N</t>
  </si>
  <si>
    <t>116.29436W</t>
  </si>
  <si>
    <t>60.84387N</t>
  </si>
  <si>
    <t>116.63031W</t>
  </si>
  <si>
    <t>60.90636N</t>
  </si>
  <si>
    <t>117.36469W</t>
  </si>
  <si>
    <t>60.92303N</t>
  </si>
  <si>
    <t>117.34906W</t>
  </si>
  <si>
    <t>60.89386N</t>
  </si>
  <si>
    <t>117.38031W</t>
  </si>
  <si>
    <t>60.97720N</t>
  </si>
  <si>
    <t>118.06001W</t>
  </si>
  <si>
    <t>60.91886N</t>
  </si>
  <si>
    <t>118.52877W</t>
  </si>
  <si>
    <t>60.93552N</t>
  </si>
  <si>
    <t>118.76315W</t>
  </si>
  <si>
    <t>60.93135N</t>
  </si>
  <si>
    <t>118.79440W</t>
  </si>
  <si>
    <t>60.91469N</t>
  </si>
  <si>
    <t>118.82565W</t>
  </si>
  <si>
    <t>119.27097W</t>
  </si>
  <si>
    <t>60.87301N</t>
  </si>
  <si>
    <t>119.37254W</t>
  </si>
  <si>
    <t>61.01041N</t>
  </si>
  <si>
    <t>115.63414W</t>
  </si>
  <si>
    <t>61.02171N</t>
  </si>
  <si>
    <t>116.49643W</t>
  </si>
  <si>
    <t>61.13346N</t>
  </si>
  <si>
    <t>116.70139W</t>
  </si>
  <si>
    <t>61.11679N</t>
  </si>
  <si>
    <t>116.86806W</t>
  </si>
  <si>
    <t>61.16140N</t>
  </si>
  <si>
    <t>117.52896W</t>
  </si>
  <si>
    <t>61.15220N</t>
  </si>
  <si>
    <t>117.94277W</t>
  </si>
  <si>
    <t>61.00958N</t>
  </si>
  <si>
    <t>118.58728W</t>
  </si>
  <si>
    <t>61.50014N</t>
  </si>
  <si>
    <t>116.80135W</t>
  </si>
  <si>
    <t>61.53534N</t>
  </si>
  <si>
    <t>116.85135W</t>
  </si>
  <si>
    <t>61.45200N</t>
  </si>
  <si>
    <t>116.90136W</t>
  </si>
  <si>
    <t>61.23485N</t>
  </si>
  <si>
    <t>117.47958W</t>
  </si>
  <si>
    <t>61.27713N</t>
  </si>
  <si>
    <t>117.66136W</t>
  </si>
  <si>
    <t>61.29734N</t>
  </si>
  <si>
    <t>118.03475W</t>
  </si>
  <si>
    <t>61.22720N</t>
  </si>
  <si>
    <t>118.23137W</t>
  </si>
  <si>
    <t>61.43153N</t>
  </si>
  <si>
    <t>115.95135W</t>
  </si>
  <si>
    <t>61.33347N</t>
  </si>
  <si>
    <t>116.70971W</t>
  </si>
  <si>
    <t>61.37514N</t>
  </si>
  <si>
    <t>116.86803W</t>
  </si>
  <si>
    <t>61.43347N</t>
  </si>
  <si>
    <t>117.18471W</t>
  </si>
  <si>
    <t>61.34458N</t>
  </si>
  <si>
    <t>117.61805W</t>
  </si>
  <si>
    <t>61.45446N</t>
  </si>
  <si>
    <t>119.56566W</t>
  </si>
  <si>
    <t>61.57681N</t>
  </si>
  <si>
    <t>117.14798W</t>
  </si>
  <si>
    <t>61.62541N</t>
  </si>
  <si>
    <t>117.59889W</t>
  </si>
  <si>
    <t>61.54402N</t>
  </si>
  <si>
    <t>118.01185W</t>
  </si>
  <si>
    <t>61.61055N</t>
  </si>
  <si>
    <t>118.13033W</t>
  </si>
  <si>
    <t>61.60637N</t>
  </si>
  <si>
    <t>118.56785W</t>
  </si>
  <si>
    <t>61.58137N</t>
  </si>
  <si>
    <t>61.62566N</t>
  </si>
  <si>
    <t>119.50615W</t>
  </si>
  <si>
    <t>61.58616N</t>
  </si>
  <si>
    <t>119.97003W</t>
  </si>
  <si>
    <t>61.66839N</t>
  </si>
  <si>
    <t>116.88940W</t>
  </si>
  <si>
    <t>61.73554N</t>
  </si>
  <si>
    <t>118.33346W</t>
  </si>
  <si>
    <t>61.76471N</t>
  </si>
  <si>
    <t>118.56002W</t>
  </si>
  <si>
    <t>61.67304N</t>
  </si>
  <si>
    <t>118.63816W</t>
  </si>
  <si>
    <t>61.75221N</t>
  </si>
  <si>
    <t>118.69285W</t>
  </si>
  <si>
    <t>61.83555N</t>
  </si>
  <si>
    <t>117.81781W</t>
  </si>
  <si>
    <t>61.91889N</t>
  </si>
  <si>
    <t>117.84906W</t>
  </si>
  <si>
    <t>61.95639N</t>
  </si>
  <si>
    <t>117.95063W</t>
  </si>
  <si>
    <t>61.86471N</t>
  </si>
  <si>
    <t>118.27877W</t>
  </si>
  <si>
    <t>61.4374N</t>
  </si>
  <si>
    <t>117.3771W</t>
  </si>
  <si>
    <t>60.7582N</t>
  </si>
  <si>
    <t>60.7004N</t>
  </si>
  <si>
    <t>118.1453W</t>
  </si>
  <si>
    <t>118.1959W</t>
  </si>
  <si>
    <t>60.3613N</t>
  </si>
  <si>
    <t>60.4273N</t>
  </si>
  <si>
    <t>60.9564N</t>
  </si>
  <si>
    <t>61.0173N</t>
  </si>
  <si>
    <t>60.6782N</t>
  </si>
  <si>
    <t>115.7205W</t>
  </si>
  <si>
    <t>115.7835W</t>
  </si>
  <si>
    <t>116.6069W</t>
  </si>
  <si>
    <t>117.3001W</t>
  </si>
  <si>
    <t>117.7492W</t>
  </si>
  <si>
    <t>STRATEGIC CAMERON A-05</t>
  </si>
  <si>
    <t>GRUNBLER  I-72</t>
  </si>
  <si>
    <t>GRUNBLER I-16</t>
  </si>
  <si>
    <t>Bot-Hole Latitude</t>
  </si>
  <si>
    <t xml:space="preserve"> (NAD83)</t>
  </si>
  <si>
    <t xml:space="preserve">Bot-Hole Longitude </t>
  </si>
  <si>
    <t>300/I-166030-11545/0</t>
  </si>
  <si>
    <t>300/I-72-6030-11530/0</t>
  </si>
  <si>
    <t>300/G-386100-11630/0</t>
  </si>
  <si>
    <t>300/C-126110-11715/0</t>
  </si>
  <si>
    <t>300/L-716050-11730/0</t>
  </si>
  <si>
    <t>300/F-466050-11800/0</t>
  </si>
  <si>
    <t>300/A-636050-11800/0</t>
  </si>
  <si>
    <t>300/A-476130-11715/0</t>
  </si>
  <si>
    <t>DESMARAIS NO.1 (G-38)</t>
  </si>
  <si>
    <t>Source</t>
  </si>
  <si>
    <t xml:space="preserve">OROGO </t>
  </si>
  <si>
    <t>Petrel Robertson Consulting Ltd.</t>
  </si>
  <si>
    <t>A-73</t>
  </si>
  <si>
    <t>Wabamun</t>
  </si>
  <si>
    <t>Dolomitic limestone</t>
  </si>
  <si>
    <t>TwinFalls</t>
  </si>
  <si>
    <t>Limestone</t>
  </si>
  <si>
    <t>Muskwa</t>
  </si>
  <si>
    <t>Waterways</t>
  </si>
  <si>
    <t>shale</t>
  </si>
  <si>
    <t>Slave Point</t>
  </si>
  <si>
    <t>E-07</t>
  </si>
  <si>
    <t>Sandstone</t>
  </si>
  <si>
    <t>Shale</t>
  </si>
  <si>
    <t>Beaverhill Lake</t>
  </si>
  <si>
    <t>Anhydrite and Limestone</t>
  </si>
  <si>
    <t>I10</t>
  </si>
  <si>
    <t>Sanstone</t>
  </si>
  <si>
    <t>Trout River</t>
  </si>
  <si>
    <t>Redknife</t>
  </si>
  <si>
    <t>Tathlina</t>
  </si>
  <si>
    <t>Twin Falls</t>
  </si>
  <si>
    <t>I74</t>
  </si>
  <si>
    <t>Fort Simpson</t>
  </si>
  <si>
    <t>L-44</t>
  </si>
  <si>
    <t>CB SS</t>
  </si>
  <si>
    <t>M49</t>
  </si>
  <si>
    <t>Wabanum</t>
  </si>
  <si>
    <t>Ft. Simpson</t>
  </si>
  <si>
    <t>Anhydrite and carbonates</t>
  </si>
  <si>
    <t xml:space="preserve">Slave Point </t>
  </si>
  <si>
    <t>Ft. Vermilion</t>
  </si>
  <si>
    <t xml:space="preserve">Anhydrite </t>
  </si>
  <si>
    <t xml:space="preserve">Well Short Name </t>
  </si>
  <si>
    <t>Formations</t>
  </si>
  <si>
    <t xml:space="preserve">Top
</t>
  </si>
  <si>
    <t>Base</t>
  </si>
  <si>
    <t>Lithology</t>
  </si>
  <si>
    <t>Thickness</t>
  </si>
  <si>
    <t>Measured Temperature at the top</t>
  </si>
  <si>
    <t>Measured Temperature with Paleo cor</t>
  </si>
  <si>
    <t>GR</t>
  </si>
  <si>
    <t>A</t>
  </si>
  <si>
    <t>°C</t>
  </si>
  <si>
    <t>W/mK</t>
  </si>
  <si>
    <t>(m)</t>
  </si>
  <si>
    <t>(W/mK)</t>
  </si>
  <si>
    <t>(API)</t>
  </si>
  <si>
    <t>(uWm-3)</t>
  </si>
  <si>
    <t>(Wm-3)</t>
  </si>
  <si>
    <r>
      <rPr>
        <b/>
        <i/>
        <sz val="10"/>
        <color theme="0"/>
        <rFont val="Arial"/>
        <family val="2"/>
      </rPr>
      <t>T</t>
    </r>
    <r>
      <rPr>
        <b/>
        <sz val="10"/>
        <color theme="0"/>
        <rFont val="Arial"/>
        <family val="2"/>
      </rPr>
      <t xml:space="preserve">cf Harrison </t>
    </r>
  </si>
  <si>
    <r>
      <rPr>
        <b/>
        <i/>
        <sz val="10"/>
        <color theme="0"/>
        <rFont val="Arial"/>
        <family val="2"/>
      </rPr>
      <t>T</t>
    </r>
    <r>
      <rPr>
        <b/>
        <sz val="10"/>
        <color theme="0"/>
        <rFont val="Arial"/>
        <family val="2"/>
      </rPr>
      <t xml:space="preserve">cf Kehle </t>
    </r>
  </si>
  <si>
    <r>
      <rPr>
        <b/>
        <i/>
        <sz val="10"/>
        <color theme="0"/>
        <rFont val="Arial"/>
        <family val="2"/>
      </rPr>
      <t>T</t>
    </r>
    <r>
      <rPr>
        <b/>
        <sz val="10"/>
        <color theme="0"/>
        <rFont val="Arial"/>
        <family val="2"/>
      </rPr>
      <t xml:space="preserve">cf Förster a </t>
    </r>
  </si>
  <si>
    <r>
      <rPr>
        <b/>
        <i/>
        <sz val="10"/>
        <color theme="0"/>
        <rFont val="Arial"/>
        <family val="2"/>
      </rPr>
      <t>T</t>
    </r>
    <r>
      <rPr>
        <b/>
        <sz val="10"/>
        <color theme="0"/>
        <rFont val="Arial"/>
        <family val="2"/>
      </rPr>
      <t>cf Förster b</t>
    </r>
  </si>
  <si>
    <r>
      <rPr>
        <b/>
        <i/>
        <sz val="10"/>
        <color theme="0"/>
        <rFont val="Arial"/>
        <family val="2"/>
      </rPr>
      <t>λ</t>
    </r>
    <r>
      <rPr>
        <b/>
        <sz val="10"/>
        <color theme="0"/>
        <rFont val="Arial"/>
        <family val="2"/>
      </rPr>
      <t xml:space="preserve"> per formation</t>
    </r>
  </si>
  <si>
    <t>(%)</t>
  </si>
  <si>
    <t>uW/m3</t>
  </si>
  <si>
    <t>W/m3</t>
  </si>
  <si>
    <t>Wm2</t>
  </si>
  <si>
    <t>°C/km</t>
  </si>
  <si>
    <t>(z) Top Depth</t>
  </si>
  <si>
    <t>(z) Base Depth</t>
  </si>
  <si>
    <t xml:space="preserve">Thickness per formation 
</t>
  </si>
  <si>
    <t>Alluvium</t>
  </si>
  <si>
    <t>Hay River (Escarpement member)</t>
  </si>
  <si>
    <t>Waterways member</t>
  </si>
  <si>
    <t>Horn River</t>
  </si>
  <si>
    <t>Lonely Bay</t>
  </si>
  <si>
    <t>Headless</t>
  </si>
  <si>
    <t>La Loche (Red Beds)</t>
  </si>
  <si>
    <t xml:space="preserve">Basal Clastics </t>
  </si>
  <si>
    <t>Precambrian</t>
  </si>
  <si>
    <t>Total thickness</t>
  </si>
  <si>
    <t>Basal Clastics</t>
  </si>
  <si>
    <t>Watt Mountain</t>
  </si>
  <si>
    <t>Sulphur Point</t>
  </si>
  <si>
    <t>Chinchaga</t>
  </si>
  <si>
    <t>La Loche (Basal clastic)</t>
  </si>
  <si>
    <t>Klua</t>
  </si>
  <si>
    <t>Keg River</t>
  </si>
  <si>
    <t>Chinchanga (Ebbutt Member)</t>
  </si>
  <si>
    <t>Mirage Point</t>
  </si>
  <si>
    <t>Mirage Point (Ernestina Lake)</t>
  </si>
  <si>
    <t>Muskeg</t>
  </si>
  <si>
    <t>Organic-rich shale</t>
  </si>
  <si>
    <t>Total Arithmetic weigted average</t>
  </si>
  <si>
    <t>Total Harmonic average</t>
  </si>
  <si>
    <t>Ft.Providence</t>
  </si>
  <si>
    <r>
      <rPr>
        <b/>
        <i/>
        <sz val="10"/>
        <color theme="0"/>
        <rFont val="Arial"/>
        <family val="2"/>
      </rPr>
      <t xml:space="preserve"> λ </t>
    </r>
    <r>
      <rPr>
        <b/>
        <sz val="10"/>
        <color theme="0"/>
        <rFont val="Arial"/>
        <family val="2"/>
      </rPr>
      <t>per formation</t>
    </r>
  </si>
  <si>
    <r>
      <rPr>
        <b/>
        <i/>
        <sz val="10"/>
        <color theme="0"/>
        <rFont val="Arial"/>
        <family val="2"/>
      </rPr>
      <t xml:space="preserve"> A</t>
    </r>
    <r>
      <rPr>
        <b/>
        <sz val="10"/>
        <color theme="0"/>
        <rFont val="Arial"/>
        <family val="2"/>
      </rPr>
      <t xml:space="preserve"> Arithmetic weigted average per formation</t>
    </r>
  </si>
  <si>
    <r>
      <rPr>
        <b/>
        <i/>
        <sz val="10"/>
        <color theme="0"/>
        <rFont val="Arial"/>
        <family val="2"/>
      </rPr>
      <t>Q</t>
    </r>
    <r>
      <rPr>
        <b/>
        <sz val="10"/>
        <color theme="0"/>
        <rFont val="Arial"/>
        <family val="2"/>
      </rPr>
      <t>o</t>
    </r>
  </si>
  <si>
    <r>
      <rPr>
        <b/>
        <i/>
        <sz val="10"/>
        <color theme="0"/>
        <rFont val="Arial"/>
        <family val="2"/>
      </rPr>
      <t>T</t>
    </r>
    <r>
      <rPr>
        <b/>
        <sz val="10"/>
        <color theme="0"/>
        <rFont val="Arial"/>
        <family val="2"/>
      </rPr>
      <t>s</t>
    </r>
  </si>
  <si>
    <r>
      <t>Calculated temperature</t>
    </r>
    <r>
      <rPr>
        <b/>
        <i/>
        <sz val="10"/>
        <color theme="0"/>
        <rFont val="Arial"/>
        <family val="2"/>
      </rPr>
      <t xml:space="preserve"> T</t>
    </r>
    <r>
      <rPr>
        <b/>
        <sz val="10"/>
        <color theme="0"/>
        <rFont val="Arial"/>
        <family val="2"/>
      </rPr>
      <t>z</t>
    </r>
  </si>
  <si>
    <t>Community</t>
  </si>
  <si>
    <t>Geothermal gradient without Paleoclimate correction</t>
  </si>
  <si>
    <t>(Wm2)</t>
  </si>
  <si>
    <t>(°C/km)</t>
  </si>
  <si>
    <t>Geothermal gradient without Paleoclimate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</si>
</sst>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#,##0.000"/>
    <numFmt numFmtId="167" formatCode="0.0000E+00"/>
    <numFmt numFmtId="168" formatCode="0.0000000"/>
    <numFmt numFmtId="169" formatCode="0.0E+00"/>
  </numFmts>
  <fonts count="2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Palatino Linotype"/>
      <family val="1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sz val="10"/>
      <color rgb="FF444444"/>
      <name val="Arial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2"/>
      <color rgb="FF000000"/>
      <name val="Aptos Narrow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rgb="FFDAF2D0"/>
        <bgColor rgb="FFDAF2D0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8ED973"/>
      </top>
      <bottom style="thin">
        <color rgb="FF8ED973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/>
    </xf>
    <xf numFmtId="2" fontId="6" fillId="0" borderId="2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vertical="center"/>
    </xf>
    <xf numFmtId="2" fontId="6" fillId="0" borderId="17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2" xfId="0" applyFont="1" applyFill="1" applyBorder="1"/>
    <xf numFmtId="11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1" fontId="6" fillId="0" borderId="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2" fontId="18" fillId="2" borderId="25" xfId="0" applyNumberFormat="1" applyFont="1" applyFill="1" applyBorder="1" applyAlignment="1">
      <alignment horizontal="center" vertical="center" wrapText="1"/>
    </xf>
    <xf numFmtId="2" fontId="18" fillId="2" borderId="7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2" fontId="18" fillId="2" borderId="1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2" fontId="18" fillId="2" borderId="8" xfId="0" applyNumberFormat="1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167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 wrapText="1"/>
    </xf>
    <xf numFmtId="11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1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/>
    <xf numFmtId="11" fontId="4" fillId="0" borderId="0" xfId="0" applyNumberFormat="1" applyFont="1" applyFill="1" applyBorder="1"/>
    <xf numFmtId="167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5" fillId="2" borderId="28" xfId="0" applyFont="1" applyFill="1" applyBorder="1"/>
    <xf numFmtId="0" fontId="15" fillId="2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28" xfId="0" applyFont="1" applyFill="1" applyBorder="1"/>
    <xf numFmtId="0" fontId="6" fillId="0" borderId="28" xfId="0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168" fontId="6" fillId="0" borderId="28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2" fontId="6" fillId="0" borderId="28" xfId="0" applyNumberFormat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11" fontId="6" fillId="0" borderId="28" xfId="0" applyNumberFormat="1" applyFont="1" applyFill="1" applyBorder="1" applyAlignment="1">
      <alignment horizontal="center" vertical="center"/>
    </xf>
    <xf numFmtId="11" fontId="6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164" fontId="25" fillId="0" borderId="0" xfId="0" applyNumberFormat="1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23" fillId="0" borderId="31" xfId="0" applyNumberFormat="1" applyFont="1" applyFill="1" applyBorder="1"/>
    <xf numFmtId="2" fontId="9" fillId="0" borderId="28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11" fontId="9" fillId="0" borderId="28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11" fontId="9" fillId="0" borderId="2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Fill="1" applyBorder="1"/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vertical="center"/>
    </xf>
    <xf numFmtId="2" fontId="6" fillId="0" borderId="3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2" fontId="6" fillId="0" borderId="0" xfId="0" applyNumberFormat="1" applyFont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3" borderId="30" xfId="0" applyNumberFormat="1" applyFont="1" applyFill="1" applyBorder="1" applyAlignment="1">
      <alignment vertical="center"/>
    </xf>
    <xf numFmtId="2" fontId="7" fillId="4" borderId="31" xfId="0" applyNumberFormat="1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0" fillId="0" borderId="0" xfId="0" applyBorder="1"/>
    <xf numFmtId="164" fontId="23" fillId="0" borderId="0" xfId="0" applyNumberFormat="1" applyFont="1" applyFill="1" applyBorder="1"/>
    <xf numFmtId="11" fontId="9" fillId="0" borderId="9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vertical="center"/>
    </xf>
    <xf numFmtId="164" fontId="26" fillId="0" borderId="9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16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164" fontId="26" fillId="0" borderId="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/>
    </xf>
    <xf numFmtId="0" fontId="6" fillId="0" borderId="2" xfId="0" applyFont="1" applyBorder="1"/>
    <xf numFmtId="2" fontId="7" fillId="0" borderId="2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"/>
  <sheetViews>
    <sheetView workbookViewId="0">
      <selection activeCell="W119" sqref="W119"/>
    </sheetView>
  </sheetViews>
  <sheetFormatPr baseColWidth="10" defaultRowHeight="15"/>
  <cols>
    <col min="1" max="1" width="11.42578125" style="14"/>
    <col min="2" max="2" width="22.42578125" style="14" customWidth="1"/>
    <col min="3" max="3" width="44" style="39" customWidth="1"/>
    <col min="6" max="6" width="11.42578125" style="14" customWidth="1"/>
    <col min="7" max="10" width="11.42578125" style="14"/>
    <col min="11" max="11" width="8.7109375" style="14" customWidth="1"/>
    <col min="12" max="12" width="10.140625" style="14" customWidth="1"/>
    <col min="13" max="13" width="8.85546875" style="14" customWidth="1"/>
    <col min="14" max="21" width="11.42578125" style="14"/>
    <col min="22" max="22" width="11.42578125" style="13"/>
    <col min="23" max="23" width="15.140625" style="34" customWidth="1"/>
    <col min="24" max="27" width="11.42578125" style="14"/>
    <col min="28" max="28" width="11.42578125" style="13"/>
    <col min="29" max="16384" width="11.42578125" style="14"/>
  </cols>
  <sheetData>
    <row r="1" spans="1:28" s="13" customFormat="1" ht="51">
      <c r="A1" s="97" t="s">
        <v>488</v>
      </c>
      <c r="B1" s="92" t="s">
        <v>136</v>
      </c>
      <c r="C1" s="93" t="s">
        <v>0</v>
      </c>
      <c r="D1" s="93" t="s">
        <v>476</v>
      </c>
      <c r="E1" s="93" t="s">
        <v>478</v>
      </c>
      <c r="F1" s="93" t="s">
        <v>116</v>
      </c>
      <c r="G1" s="93" t="s">
        <v>118</v>
      </c>
      <c r="H1" s="93" t="s">
        <v>1</v>
      </c>
      <c r="I1" s="94" t="s">
        <v>178</v>
      </c>
      <c r="J1" s="95" t="s">
        <v>539</v>
      </c>
      <c r="K1" s="93" t="s">
        <v>540</v>
      </c>
      <c r="L1" s="93" t="s">
        <v>541</v>
      </c>
      <c r="M1" s="94" t="s">
        <v>542</v>
      </c>
      <c r="N1" s="95" t="s">
        <v>124</v>
      </c>
      <c r="O1" s="96" t="s">
        <v>125</v>
      </c>
      <c r="P1" s="96" t="s">
        <v>126</v>
      </c>
      <c r="Q1" s="96" t="s">
        <v>127</v>
      </c>
      <c r="R1" s="93" t="s">
        <v>131</v>
      </c>
      <c r="S1" s="93" t="s">
        <v>132</v>
      </c>
      <c r="T1" s="93" t="s">
        <v>133</v>
      </c>
      <c r="U1" s="93" t="s">
        <v>134</v>
      </c>
      <c r="V1" s="94" t="s">
        <v>135</v>
      </c>
      <c r="W1" s="95" t="s">
        <v>128</v>
      </c>
      <c r="X1" s="93" t="s">
        <v>253</v>
      </c>
      <c r="Y1" s="93" t="s">
        <v>251</v>
      </c>
      <c r="Z1" s="93" t="s">
        <v>130</v>
      </c>
      <c r="AA1" s="93" t="s">
        <v>252</v>
      </c>
      <c r="AB1" s="94" t="s">
        <v>129</v>
      </c>
    </row>
    <row r="2" spans="1:28" ht="13.5" thickBot="1">
      <c r="A2" s="102"/>
      <c r="B2" s="98"/>
      <c r="C2" s="98"/>
      <c r="D2" s="98" t="s">
        <v>477</v>
      </c>
      <c r="E2" s="98" t="s">
        <v>477</v>
      </c>
      <c r="F2" s="98" t="s">
        <v>117</v>
      </c>
      <c r="G2" s="98" t="s">
        <v>119</v>
      </c>
      <c r="H2" s="98" t="s">
        <v>120</v>
      </c>
      <c r="I2" s="99" t="s">
        <v>120</v>
      </c>
      <c r="J2" s="100" t="s">
        <v>122</v>
      </c>
      <c r="K2" s="98" t="s">
        <v>121</v>
      </c>
      <c r="L2" s="98" t="s">
        <v>122</v>
      </c>
      <c r="M2" s="99" t="s">
        <v>122</v>
      </c>
      <c r="N2" s="100" t="s">
        <v>122</v>
      </c>
      <c r="O2" s="101" t="s">
        <v>122</v>
      </c>
      <c r="P2" s="101" t="s">
        <v>122</v>
      </c>
      <c r="Q2" s="101" t="s">
        <v>122</v>
      </c>
      <c r="R2" s="98" t="s">
        <v>123</v>
      </c>
      <c r="S2" s="98" t="s">
        <v>123</v>
      </c>
      <c r="T2" s="98" t="s">
        <v>123</v>
      </c>
      <c r="U2" s="98" t="s">
        <v>123</v>
      </c>
      <c r="V2" s="99" t="s">
        <v>123</v>
      </c>
      <c r="W2" s="100" t="s">
        <v>122</v>
      </c>
      <c r="X2" s="98" t="s">
        <v>123</v>
      </c>
      <c r="Y2" s="98" t="s">
        <v>123</v>
      </c>
      <c r="Z2" s="98" t="s">
        <v>123</v>
      </c>
      <c r="AA2" s="98" t="s">
        <v>123</v>
      </c>
      <c r="AB2" s="99" t="s">
        <v>123</v>
      </c>
    </row>
    <row r="3" spans="1:28" ht="21" customHeight="1">
      <c r="A3" s="233" t="s">
        <v>490</v>
      </c>
      <c r="B3" s="15" t="s">
        <v>2</v>
      </c>
      <c r="C3" s="54" t="s">
        <v>179</v>
      </c>
      <c r="D3" s="67" t="s">
        <v>254</v>
      </c>
      <c r="E3" s="67" t="s">
        <v>255</v>
      </c>
      <c r="F3" s="27">
        <v>974</v>
      </c>
      <c r="G3" s="27">
        <f t="shared" ref="G3:G65" si="0">F3/0.3048</f>
        <v>3195.5380577427818</v>
      </c>
      <c r="H3" s="27"/>
      <c r="I3" s="33">
        <v>46</v>
      </c>
      <c r="J3" s="50">
        <v>-0.94167035239999786</v>
      </c>
      <c r="K3" s="28">
        <v>12.455873491495023</v>
      </c>
      <c r="L3" s="28">
        <v>8.0080000000000009</v>
      </c>
      <c r="M3" s="53">
        <v>9.9779999999999998</v>
      </c>
      <c r="N3" s="50">
        <v>45.058329647600004</v>
      </c>
      <c r="O3" s="28">
        <v>52.91992971749724</v>
      </c>
      <c r="P3" s="28">
        <v>54.008000000000003</v>
      </c>
      <c r="Q3" s="28">
        <v>55.978000000000002</v>
      </c>
      <c r="R3" s="27">
        <v>45.071868583162214</v>
      </c>
      <c r="S3" s="27">
        <v>44.105061239835727</v>
      </c>
      <c r="T3" s="27">
        <v>52.176519217142953</v>
      </c>
      <c r="U3" s="27">
        <v>53.293634496919921</v>
      </c>
      <c r="V3" s="33">
        <v>55.316221765913753</v>
      </c>
      <c r="W3" s="55">
        <v>2.2016863258212918</v>
      </c>
      <c r="X3" s="58"/>
      <c r="Y3" s="59">
        <v>46.365519479898666</v>
      </c>
      <c r="Z3" s="59">
        <v>49.165985861207545</v>
      </c>
      <c r="AA3" s="60">
        <v>55.554092736982852</v>
      </c>
      <c r="AB3" s="49">
        <v>57.576680005976691</v>
      </c>
    </row>
    <row r="4" spans="1:28" ht="12.75">
      <c r="A4" s="234"/>
      <c r="B4" s="22" t="s">
        <v>3</v>
      </c>
      <c r="C4" s="56" t="s">
        <v>180</v>
      </c>
      <c r="D4" s="68" t="s">
        <v>256</v>
      </c>
      <c r="E4" s="68" t="s">
        <v>257</v>
      </c>
      <c r="F4" s="29">
        <v>974.8</v>
      </c>
      <c r="G4" s="29">
        <f t="shared" si="0"/>
        <v>3198.1627296587922</v>
      </c>
      <c r="H4" s="29">
        <v>50</v>
      </c>
      <c r="I4" s="31"/>
      <c r="J4" s="51"/>
      <c r="K4" s="30"/>
      <c r="L4" s="30"/>
      <c r="M4" s="32"/>
      <c r="N4" s="51"/>
      <c r="O4" s="30"/>
      <c r="P4" s="30"/>
      <c r="Q4" s="30"/>
      <c r="R4" s="29">
        <v>49.13828477636438</v>
      </c>
      <c r="S4" s="30"/>
      <c r="T4" s="30"/>
      <c r="U4" s="30"/>
      <c r="V4" s="32"/>
      <c r="W4" s="57">
        <v>2.202453227995492</v>
      </c>
      <c r="X4" s="30">
        <v>51.397674628637148</v>
      </c>
      <c r="Y4" s="30"/>
      <c r="Z4" s="30"/>
      <c r="AA4" s="61"/>
      <c r="AB4" s="49"/>
    </row>
    <row r="5" spans="1:28" ht="12.75">
      <c r="A5" s="234"/>
      <c r="B5" s="22" t="s">
        <v>4</v>
      </c>
      <c r="C5" s="56" t="s">
        <v>181</v>
      </c>
      <c r="D5" s="68" t="s">
        <v>258</v>
      </c>
      <c r="E5" s="68" t="s">
        <v>259</v>
      </c>
      <c r="F5" s="29">
        <v>912.9</v>
      </c>
      <c r="G5" s="29">
        <f t="shared" si="0"/>
        <v>2995.0787401574803</v>
      </c>
      <c r="H5" s="29">
        <v>46</v>
      </c>
      <c r="I5" s="31"/>
      <c r="J5" s="51"/>
      <c r="K5" s="30"/>
      <c r="L5" s="30"/>
      <c r="M5" s="32"/>
      <c r="N5" s="51"/>
      <c r="O5" s="30"/>
      <c r="P5" s="30"/>
      <c r="Q5" s="30"/>
      <c r="R5" s="29">
        <v>48.088509146675428</v>
      </c>
      <c r="S5" s="30"/>
      <c r="T5" s="30"/>
      <c r="U5" s="30"/>
      <c r="V5" s="32"/>
      <c r="W5" s="57">
        <v>2.1403838112995563</v>
      </c>
      <c r="X5" s="30">
        <v>50.433107472121328</v>
      </c>
      <c r="Y5" s="30"/>
      <c r="Z5" s="30"/>
      <c r="AA5" s="61"/>
      <c r="AB5" s="49"/>
    </row>
    <row r="6" spans="1:28" ht="12.75">
      <c r="A6" s="234"/>
      <c r="B6" s="22" t="s">
        <v>5</v>
      </c>
      <c r="C6" s="56" t="s">
        <v>182</v>
      </c>
      <c r="D6" s="68" t="s">
        <v>260</v>
      </c>
      <c r="E6" s="68" t="s">
        <v>261</v>
      </c>
      <c r="F6" s="29">
        <v>1054.5999999999999</v>
      </c>
      <c r="G6" s="29">
        <f t="shared" si="0"/>
        <v>3459.9737532808394</v>
      </c>
      <c r="H6" s="29">
        <v>48</v>
      </c>
      <c r="I6" s="31"/>
      <c r="J6" s="51"/>
      <c r="K6" s="30"/>
      <c r="L6" s="30"/>
      <c r="M6" s="32"/>
      <c r="N6" s="51"/>
      <c r="O6" s="30"/>
      <c r="P6" s="30"/>
      <c r="Q6" s="30"/>
      <c r="R6" s="29">
        <v>43.523610847714778</v>
      </c>
      <c r="S6" s="30"/>
      <c r="T6" s="30"/>
      <c r="U6" s="30"/>
      <c r="V6" s="32"/>
      <c r="W6" s="57">
        <v>2.2742863606562191</v>
      </c>
      <c r="X6" s="30">
        <v>45.680150161820812</v>
      </c>
      <c r="Y6" s="30"/>
      <c r="Z6" s="30"/>
      <c r="AA6" s="61"/>
      <c r="AB6" s="49"/>
    </row>
    <row r="7" spans="1:28" ht="12.75">
      <c r="A7" s="234"/>
      <c r="B7" s="22" t="s">
        <v>6</v>
      </c>
      <c r="C7" s="56" t="s">
        <v>183</v>
      </c>
      <c r="D7" s="68" t="s">
        <v>262</v>
      </c>
      <c r="E7" s="68" t="s">
        <v>263</v>
      </c>
      <c r="F7" s="29">
        <v>1542</v>
      </c>
      <c r="G7" s="29">
        <f t="shared" si="0"/>
        <v>5059.0551181102355</v>
      </c>
      <c r="H7" s="29">
        <v>51</v>
      </c>
      <c r="I7" s="31"/>
      <c r="J7" s="51"/>
      <c r="K7" s="30"/>
      <c r="L7" s="30"/>
      <c r="M7" s="32"/>
      <c r="N7" s="51"/>
      <c r="O7" s="30"/>
      <c r="P7" s="30"/>
      <c r="Q7" s="30"/>
      <c r="R7" s="29">
        <v>31.712062256809336</v>
      </c>
      <c r="S7" s="30"/>
      <c r="T7" s="30"/>
      <c r="U7" s="30"/>
      <c r="V7" s="32"/>
      <c r="W7" s="57">
        <v>2.5047445425097705</v>
      </c>
      <c r="X7" s="30">
        <v>33.336410209150309</v>
      </c>
      <c r="Y7" s="30"/>
      <c r="Z7" s="30"/>
      <c r="AA7" s="61"/>
      <c r="AB7" s="49"/>
    </row>
    <row r="8" spans="1:28" ht="12.75">
      <c r="A8" s="234"/>
      <c r="B8" s="22" t="s">
        <v>7</v>
      </c>
      <c r="C8" s="56" t="s">
        <v>184</v>
      </c>
      <c r="D8" s="68" t="s">
        <v>264</v>
      </c>
      <c r="E8" s="68" t="s">
        <v>265</v>
      </c>
      <c r="F8" s="29">
        <v>1657</v>
      </c>
      <c r="G8" s="29">
        <f t="shared" si="0"/>
        <v>5436.3517060367449</v>
      </c>
      <c r="H8" s="29"/>
      <c r="I8" s="31">
        <v>50</v>
      </c>
      <c r="J8" s="51">
        <v>7.3230176599000023</v>
      </c>
      <c r="K8" s="30">
        <v>20.715789142618277</v>
      </c>
      <c r="L8" s="30">
        <v>16.204000000000001</v>
      </c>
      <c r="M8" s="32">
        <v>21.588999999999999</v>
      </c>
      <c r="N8" s="51">
        <v>57.323017659900003</v>
      </c>
      <c r="O8" s="30">
        <v>61.508771745899054</v>
      </c>
      <c r="P8" s="30">
        <v>66.204000000000008</v>
      </c>
      <c r="Q8" s="30">
        <v>71.588999999999999</v>
      </c>
      <c r="R8" s="29">
        <v>28.907664453832226</v>
      </c>
      <c r="S8" s="29">
        <v>33.327107821303564</v>
      </c>
      <c r="T8" s="29">
        <v>35.853211675255913</v>
      </c>
      <c r="U8" s="29">
        <v>38.686783343391681</v>
      </c>
      <c r="V8" s="31">
        <v>41.936632468316233</v>
      </c>
      <c r="W8" s="57">
        <v>2.5083808721614416</v>
      </c>
      <c r="X8" s="30"/>
      <c r="Y8" s="30">
        <v>34.8409164345573</v>
      </c>
      <c r="Z8" s="30">
        <v>32.477536013912264</v>
      </c>
      <c r="AA8" s="61">
        <v>40.200591956645418</v>
      </c>
      <c r="AB8" s="49">
        <v>43.45044108156997</v>
      </c>
    </row>
    <row r="9" spans="1:28" ht="12.75">
      <c r="A9" s="234"/>
      <c r="B9" s="22" t="s">
        <v>8</v>
      </c>
      <c r="C9" s="56" t="s">
        <v>185</v>
      </c>
      <c r="D9" s="68" t="s">
        <v>266</v>
      </c>
      <c r="E9" s="68" t="s">
        <v>267</v>
      </c>
      <c r="F9" s="29">
        <v>1644</v>
      </c>
      <c r="G9" s="29">
        <f t="shared" si="0"/>
        <v>5393.7007874015744</v>
      </c>
      <c r="H9" s="29"/>
      <c r="I9" s="31">
        <v>49</v>
      </c>
      <c r="J9" s="51">
        <v>7.1861343536000017</v>
      </c>
      <c r="K9" s="30">
        <v>20.572178281783728</v>
      </c>
      <c r="L9" s="30">
        <v>16.048000000000002</v>
      </c>
      <c r="M9" s="32">
        <v>21.368000000000002</v>
      </c>
      <c r="N9" s="51">
        <v>56.186134353600004</v>
      </c>
      <c r="O9" s="30">
        <v>60.42898793432429</v>
      </c>
      <c r="P9" s="30">
        <v>65.048000000000002</v>
      </c>
      <c r="Q9" s="30">
        <v>70.367999999999995</v>
      </c>
      <c r="R9" s="29">
        <v>28.527980535279806</v>
      </c>
      <c r="S9" s="29">
        <v>32.899108487591242</v>
      </c>
      <c r="T9" s="29">
        <v>35.479919668080463</v>
      </c>
      <c r="U9" s="29">
        <v>38.289537712895381</v>
      </c>
      <c r="V9" s="31">
        <v>41.525547445255476</v>
      </c>
      <c r="W9" s="57">
        <v>2.5088406810783925</v>
      </c>
      <c r="X9" s="30"/>
      <c r="Y9" s="30">
        <v>34.425167296033088</v>
      </c>
      <c r="Z9" s="30">
        <v>32.107768365957085</v>
      </c>
      <c r="AA9" s="61">
        <v>39.815596521337234</v>
      </c>
      <c r="AB9" s="49">
        <v>43.051606253697322</v>
      </c>
    </row>
    <row r="10" spans="1:28" ht="12.75">
      <c r="A10" s="234"/>
      <c r="B10" s="22" t="s">
        <v>9</v>
      </c>
      <c r="C10" s="56" t="s">
        <v>186</v>
      </c>
      <c r="D10" s="68" t="s">
        <v>268</v>
      </c>
      <c r="E10" s="68" t="s">
        <v>269</v>
      </c>
      <c r="F10" s="29">
        <v>1465</v>
      </c>
      <c r="G10" s="29">
        <f t="shared" si="0"/>
        <v>4806.4304461942256</v>
      </c>
      <c r="H10" s="29"/>
      <c r="I10" s="31">
        <v>48</v>
      </c>
      <c r="J10" s="51">
        <v>5.2207669975000002</v>
      </c>
      <c r="K10" s="30">
        <v>18.535826289052807</v>
      </c>
      <c r="L10" s="30">
        <v>13.900000000000002</v>
      </c>
      <c r="M10" s="32">
        <v>18.325000000000003</v>
      </c>
      <c r="N10" s="51">
        <v>53.2207669975</v>
      </c>
      <c r="O10" s="30">
        <v>58.297681271696007</v>
      </c>
      <c r="P10" s="30">
        <v>61.900000000000006</v>
      </c>
      <c r="Q10" s="30">
        <v>66.325000000000003</v>
      </c>
      <c r="R10" s="29">
        <v>31.331058020477816</v>
      </c>
      <c r="S10" s="29">
        <v>34.894721499999996</v>
      </c>
      <c r="T10" s="29">
        <v>38.360191994331743</v>
      </c>
      <c r="U10" s="29">
        <v>40.81911262798635</v>
      </c>
      <c r="V10" s="31">
        <v>43.839590443686006</v>
      </c>
      <c r="W10" s="57">
        <v>2.4921176301279693</v>
      </c>
      <c r="X10" s="30"/>
      <c r="Y10" s="30">
        <v>36.595825684387691</v>
      </c>
      <c r="Z10" s="30">
        <v>35.048716063559908</v>
      </c>
      <c r="AA10" s="61">
        <v>42.520216812374045</v>
      </c>
      <c r="AB10" s="49">
        <v>45.540694628073702</v>
      </c>
    </row>
    <row r="11" spans="1:28" ht="12.75">
      <c r="A11" s="234"/>
      <c r="B11" s="22" t="s">
        <v>10</v>
      </c>
      <c r="C11" s="56" t="s">
        <v>187</v>
      </c>
      <c r="D11" s="68" t="s">
        <v>270</v>
      </c>
      <c r="E11" s="68" t="s">
        <v>271</v>
      </c>
      <c r="F11" s="29">
        <v>1590</v>
      </c>
      <c r="G11" s="29">
        <f t="shared" si="0"/>
        <v>5216.535433070866</v>
      </c>
      <c r="H11" s="29"/>
      <c r="I11" s="31">
        <v>50</v>
      </c>
      <c r="J11" s="51">
        <v>6.6090583100000018</v>
      </c>
      <c r="K11" s="30">
        <v>19.969295163314492</v>
      </c>
      <c r="L11" s="30">
        <v>15.400000000000002</v>
      </c>
      <c r="M11" s="32">
        <v>20.450000000000003</v>
      </c>
      <c r="N11" s="51">
        <v>56.609058310000002</v>
      </c>
      <c r="O11" s="30">
        <v>61.094052868508044</v>
      </c>
      <c r="P11" s="30">
        <v>65.400000000000006</v>
      </c>
      <c r="Q11" s="30">
        <v>70.45</v>
      </c>
      <c r="R11" s="29">
        <v>30.125786163522012</v>
      </c>
      <c r="S11" s="29">
        <v>34.282426610062892</v>
      </c>
      <c r="T11" s="29">
        <v>37.103177904722038</v>
      </c>
      <c r="U11" s="29">
        <v>39.811320754716981</v>
      </c>
      <c r="V11" s="31">
        <v>42.987421383647806</v>
      </c>
      <c r="W11" s="57">
        <v>2.508408167836965</v>
      </c>
      <c r="X11" s="30"/>
      <c r="Y11" s="30">
        <v>35.860041809960357</v>
      </c>
      <c r="Z11" s="30">
        <v>33.746945482182227</v>
      </c>
      <c r="AA11" s="61">
        <v>41.388935954614453</v>
      </c>
      <c r="AB11" s="49">
        <v>44.565036583545265</v>
      </c>
    </row>
    <row r="12" spans="1:28" ht="12.75">
      <c r="A12" s="234"/>
      <c r="B12" s="22" t="s">
        <v>11</v>
      </c>
      <c r="C12" s="56" t="s">
        <v>188</v>
      </c>
      <c r="D12" s="68" t="s">
        <v>272</v>
      </c>
      <c r="E12" s="68" t="s">
        <v>273</v>
      </c>
      <c r="F12" s="29">
        <v>1463</v>
      </c>
      <c r="G12" s="29">
        <f t="shared" si="0"/>
        <v>4799.8687664041991</v>
      </c>
      <c r="H12" s="29"/>
      <c r="I12" s="31">
        <v>76</v>
      </c>
      <c r="J12" s="51">
        <v>5.1979587319000018</v>
      </c>
      <c r="K12" s="30">
        <v>18.512474796855905</v>
      </c>
      <c r="L12" s="30">
        <v>13.876000000000001</v>
      </c>
      <c r="M12" s="32">
        <v>18.291000000000004</v>
      </c>
      <c r="N12" s="51">
        <v>81.197958731900002</v>
      </c>
      <c r="O12" s="30">
        <v>86.284708220475508</v>
      </c>
      <c r="P12" s="30">
        <v>89.876000000000005</v>
      </c>
      <c r="Q12" s="30">
        <v>94.290999999999997</v>
      </c>
      <c r="R12" s="29">
        <v>50.512645249487356</v>
      </c>
      <c r="S12" s="29">
        <v>54.065590384073822</v>
      </c>
      <c r="T12" s="29">
        <v>57.542520998274448</v>
      </c>
      <c r="U12" s="29">
        <v>59.997265892002744</v>
      </c>
      <c r="V12" s="31">
        <v>63.015037593984971</v>
      </c>
      <c r="W12" s="57">
        <v>2.4916757185371461</v>
      </c>
      <c r="X12" s="30"/>
      <c r="Y12" s="30">
        <v>55.768718011235244</v>
      </c>
      <c r="Z12" s="30">
        <v>54.231851493584813</v>
      </c>
      <c r="AA12" s="61">
        <v>61.700393519164159</v>
      </c>
      <c r="AB12" s="49">
        <v>64.718165221146393</v>
      </c>
    </row>
    <row r="13" spans="1:28" ht="12.75">
      <c r="A13" s="234"/>
      <c r="B13" s="22" t="s">
        <v>12</v>
      </c>
      <c r="C13" s="56" t="s">
        <v>189</v>
      </c>
      <c r="D13" s="68" t="s">
        <v>274</v>
      </c>
      <c r="E13" s="68" t="s">
        <v>275</v>
      </c>
      <c r="F13" s="29">
        <v>1449</v>
      </c>
      <c r="G13" s="29">
        <f t="shared" si="0"/>
        <v>4753.9370078740158</v>
      </c>
      <c r="H13" s="29"/>
      <c r="I13" s="31">
        <v>48</v>
      </c>
      <c r="J13" s="51">
        <v>5.0377756151000002</v>
      </c>
      <c r="K13" s="30">
        <v>18.34865733049309</v>
      </c>
      <c r="L13" s="30">
        <v>13.708000000000002</v>
      </c>
      <c r="M13" s="32">
        <v>18.053000000000004</v>
      </c>
      <c r="N13" s="51">
        <v>53.037775615100003</v>
      </c>
      <c r="O13" s="30">
        <v>58.193698516940607</v>
      </c>
      <c r="P13" s="30">
        <v>61.707999999999998</v>
      </c>
      <c r="Q13" s="30">
        <v>66.052999999999997</v>
      </c>
      <c r="R13" s="29">
        <v>31.677018633540374</v>
      </c>
      <c r="S13" s="29">
        <v>35.153744385852313</v>
      </c>
      <c r="T13" s="29">
        <v>38.712007258068056</v>
      </c>
      <c r="U13" s="29">
        <v>41.137336093857826</v>
      </c>
      <c r="V13" s="31">
        <v>44.135955831608001</v>
      </c>
      <c r="W13" s="57">
        <v>2.4884179120787238</v>
      </c>
      <c r="X13" s="30"/>
      <c r="Y13" s="30">
        <v>36.871079038770688</v>
      </c>
      <c r="Z13" s="30">
        <v>35.407063321802532</v>
      </c>
      <c r="AA13" s="61">
        <v>42.8546707467762</v>
      </c>
      <c r="AB13" s="49">
        <v>45.853290484526376</v>
      </c>
    </row>
    <row r="14" spans="1:28" ht="12.75">
      <c r="A14" s="234"/>
      <c r="B14" s="22" t="s">
        <v>13</v>
      </c>
      <c r="C14" s="56" t="s">
        <v>473</v>
      </c>
      <c r="D14" s="68" t="s">
        <v>276</v>
      </c>
      <c r="E14" s="68" t="s">
        <v>277</v>
      </c>
      <c r="F14" s="29">
        <v>1514.6</v>
      </c>
      <c r="G14" s="29">
        <f t="shared" si="0"/>
        <v>4969.1601049868759</v>
      </c>
      <c r="H14" s="29"/>
      <c r="I14" s="31">
        <v>48</v>
      </c>
      <c r="J14" s="51">
        <v>5.7804105411160016</v>
      </c>
      <c r="K14" s="30">
        <v>19.110811786853159</v>
      </c>
      <c r="L14" s="30">
        <v>14.495200000000001</v>
      </c>
      <c r="M14" s="32">
        <v>19.168199999999999</v>
      </c>
      <c r="N14" s="51">
        <v>53.780410541115998</v>
      </c>
      <c r="O14" s="30">
        <v>58.617117659362876</v>
      </c>
      <c r="P14" s="30">
        <v>62.495199999999997</v>
      </c>
      <c r="Q14" s="30">
        <v>67.168199999999999</v>
      </c>
      <c r="R14" s="29">
        <v>30.305031031295393</v>
      </c>
      <c r="S14" s="29">
        <v>34.121491179926053</v>
      </c>
      <c r="T14" s="29">
        <v>37.314880271598362</v>
      </c>
      <c r="U14" s="29">
        <v>39.875346626171925</v>
      </c>
      <c r="V14" s="31">
        <v>42.960649676482241</v>
      </c>
      <c r="W14" s="57">
        <v>2.501221053534997</v>
      </c>
      <c r="X14" s="30"/>
      <c r="Y14" s="30">
        <v>35.772898187409879</v>
      </c>
      <c r="Z14" s="30">
        <v>33.984319464650397</v>
      </c>
      <c r="AA14" s="61">
        <v>41.526753633655744</v>
      </c>
      <c r="AB14" s="49">
        <v>44.61205668396606</v>
      </c>
    </row>
    <row r="15" spans="1:28" ht="12.75">
      <c r="A15" s="234"/>
      <c r="B15" s="22" t="s">
        <v>14</v>
      </c>
      <c r="C15" s="56" t="s">
        <v>190</v>
      </c>
      <c r="D15" s="68" t="s">
        <v>278</v>
      </c>
      <c r="E15" s="68" t="s">
        <v>279</v>
      </c>
      <c r="F15" s="29">
        <v>1521.5</v>
      </c>
      <c r="G15" s="29">
        <f t="shared" si="0"/>
        <v>4991.797900262467</v>
      </c>
      <c r="H15" s="29">
        <v>52</v>
      </c>
      <c r="I15" s="31"/>
      <c r="J15" s="51"/>
      <c r="K15" s="30"/>
      <c r="L15" s="30"/>
      <c r="M15" s="32"/>
      <c r="N15" s="51"/>
      <c r="O15" s="30"/>
      <c r="P15" s="30"/>
      <c r="Q15" s="30"/>
      <c r="R15" s="29">
        <v>32.796582320078869</v>
      </c>
      <c r="S15" s="29"/>
      <c r="T15" s="29"/>
      <c r="U15" s="29"/>
      <c r="V15" s="31"/>
      <c r="W15" s="57">
        <v>2.5022080492514696</v>
      </c>
      <c r="X15" s="30">
        <v>34.441148898620753</v>
      </c>
      <c r="Y15" s="30"/>
      <c r="Z15" s="30"/>
      <c r="AA15" s="61"/>
      <c r="AB15" s="49"/>
    </row>
    <row r="16" spans="1:28" ht="12.75">
      <c r="A16" s="234"/>
      <c r="B16" s="22" t="s">
        <v>15</v>
      </c>
      <c r="C16" s="56" t="s">
        <v>191</v>
      </c>
      <c r="D16" s="68" t="s">
        <v>280</v>
      </c>
      <c r="E16" s="68" t="s">
        <v>281</v>
      </c>
      <c r="F16" s="29">
        <v>1505</v>
      </c>
      <c r="G16" s="29">
        <f t="shared" si="0"/>
        <v>4937.6640419947507</v>
      </c>
      <c r="H16" s="29"/>
      <c r="I16" s="31">
        <v>58</v>
      </c>
      <c r="J16" s="51">
        <v>5.6729928775000023</v>
      </c>
      <c r="K16" s="30">
        <v>19.000149175327671</v>
      </c>
      <c r="L16" s="30">
        <v>14.379999999999999</v>
      </c>
      <c r="M16" s="32">
        <v>19.005000000000003</v>
      </c>
      <c r="N16" s="51">
        <v>63.6729928775</v>
      </c>
      <c r="O16" s="30">
        <v>68.555638430737588</v>
      </c>
      <c r="P16" s="30">
        <v>72.38</v>
      </c>
      <c r="Q16" s="30">
        <v>77.004999999999995</v>
      </c>
      <c r="R16" s="29">
        <v>37.142857142857146</v>
      </c>
      <c r="S16" s="29">
        <v>40.912287626245842</v>
      </c>
      <c r="T16" s="29">
        <v>44.156570385872151</v>
      </c>
      <c r="U16" s="29">
        <v>46.697674418604656</v>
      </c>
      <c r="V16" s="31">
        <v>49.770764119601331</v>
      </c>
      <c r="W16" s="57">
        <v>2.4997352671381412</v>
      </c>
      <c r="X16" s="30"/>
      <c r="Y16" s="30"/>
      <c r="Z16" s="30"/>
      <c r="AA16" s="61"/>
      <c r="AB16" s="49"/>
    </row>
    <row r="17" spans="1:28" ht="12.75">
      <c r="A17" s="234"/>
      <c r="B17" s="22" t="s">
        <v>16</v>
      </c>
      <c r="C17" s="56" t="s">
        <v>192</v>
      </c>
      <c r="D17" s="68" t="s">
        <v>282</v>
      </c>
      <c r="E17" s="68" t="s">
        <v>283</v>
      </c>
      <c r="F17" s="29">
        <v>1707.5</v>
      </c>
      <c r="G17" s="29">
        <f t="shared" si="0"/>
        <v>5602.0341207349074</v>
      </c>
      <c r="H17" s="29">
        <v>63</v>
      </c>
      <c r="I17" s="31"/>
      <c r="J17" s="51"/>
      <c r="K17" s="30"/>
      <c r="L17" s="30"/>
      <c r="M17" s="32"/>
      <c r="N17" s="51"/>
      <c r="O17" s="30"/>
      <c r="P17" s="30"/>
      <c r="Q17" s="30"/>
      <c r="R17" s="29">
        <v>35.666178623718892</v>
      </c>
      <c r="S17" s="29"/>
      <c r="T17" s="29"/>
      <c r="U17" s="29"/>
      <c r="V17" s="31"/>
      <c r="W17" s="57">
        <v>2.5045962049227386</v>
      </c>
      <c r="X17" s="30">
        <v>37.132999241536005</v>
      </c>
      <c r="Y17" s="30"/>
      <c r="Z17" s="30"/>
      <c r="AA17" s="61"/>
      <c r="AB17" s="49"/>
    </row>
    <row r="18" spans="1:28" ht="12.75">
      <c r="A18" s="234"/>
      <c r="B18" s="22" t="s">
        <v>17</v>
      </c>
      <c r="C18" s="56" t="s">
        <v>193</v>
      </c>
      <c r="D18" s="68" t="s">
        <v>284</v>
      </c>
      <c r="E18" s="68" t="s">
        <v>285</v>
      </c>
      <c r="F18" s="29">
        <v>1750</v>
      </c>
      <c r="G18" s="29">
        <f t="shared" si="0"/>
        <v>5741.4698162729655</v>
      </c>
      <c r="H18" s="29">
        <v>48</v>
      </c>
      <c r="I18" s="31"/>
      <c r="J18" s="51"/>
      <c r="K18" s="30"/>
      <c r="L18" s="30"/>
      <c r="M18" s="32"/>
      <c r="N18" s="51"/>
      <c r="O18" s="30"/>
      <c r="P18" s="30"/>
      <c r="Q18" s="30"/>
      <c r="R18" s="29">
        <v>26.228571428571428</v>
      </c>
      <c r="S18" s="29"/>
      <c r="T18" s="29"/>
      <c r="U18" s="29"/>
      <c r="V18" s="31"/>
      <c r="W18" s="57">
        <v>2.4990382276090477</v>
      </c>
      <c r="X18" s="30">
        <v>27.656593272919455</v>
      </c>
      <c r="Y18" s="30"/>
      <c r="Z18" s="30"/>
      <c r="AA18" s="61"/>
      <c r="AB18" s="49"/>
    </row>
    <row r="19" spans="1:28" ht="12.75">
      <c r="A19" s="234"/>
      <c r="B19" s="22" t="s">
        <v>18</v>
      </c>
      <c r="C19" s="56" t="s">
        <v>194</v>
      </c>
      <c r="D19" s="68" t="s">
        <v>286</v>
      </c>
      <c r="E19" s="68" t="s">
        <v>287</v>
      </c>
      <c r="F19" s="29">
        <v>1846</v>
      </c>
      <c r="G19" s="29">
        <f t="shared" si="0"/>
        <v>6056.4304461942256</v>
      </c>
      <c r="H19" s="29">
        <v>59</v>
      </c>
      <c r="I19" s="31"/>
      <c r="J19" s="51"/>
      <c r="K19" s="30"/>
      <c r="L19" s="30"/>
      <c r="M19" s="32"/>
      <c r="N19" s="51"/>
      <c r="O19" s="30"/>
      <c r="P19" s="30"/>
      <c r="Q19" s="30"/>
      <c r="R19" s="29">
        <v>30.823401950162513</v>
      </c>
      <c r="S19" s="29"/>
      <c r="T19" s="29"/>
      <c r="U19" s="29"/>
      <c r="V19" s="31"/>
      <c r="W19" s="57">
        <v>2.4790647436794009</v>
      </c>
      <c r="X19" s="30">
        <v>32.166340597876165</v>
      </c>
      <c r="Y19" s="30"/>
      <c r="Z19" s="30"/>
      <c r="AA19" s="61"/>
      <c r="AB19" s="49"/>
    </row>
    <row r="20" spans="1:28" ht="12.75">
      <c r="A20" s="234"/>
      <c r="B20" s="22" t="s">
        <v>19</v>
      </c>
      <c r="C20" s="56" t="s">
        <v>195</v>
      </c>
      <c r="D20" s="68" t="s">
        <v>288</v>
      </c>
      <c r="E20" s="68" t="s">
        <v>289</v>
      </c>
      <c r="F20" s="29">
        <v>410</v>
      </c>
      <c r="G20" s="29">
        <f t="shared" si="0"/>
        <v>1345.1443569553805</v>
      </c>
      <c r="H20" s="29"/>
      <c r="I20" s="31">
        <v>26</v>
      </c>
      <c r="J20" s="51" t="s">
        <v>115</v>
      </c>
      <c r="K20" s="30" t="s">
        <v>115</v>
      </c>
      <c r="L20" s="30" t="s">
        <v>115</v>
      </c>
      <c r="M20" s="32"/>
      <c r="N20" s="51"/>
      <c r="O20" s="30"/>
      <c r="P20" s="30"/>
      <c r="Q20" s="30"/>
      <c r="R20" s="29">
        <v>58.292682926829265</v>
      </c>
      <c r="S20" s="29"/>
      <c r="T20" s="29"/>
      <c r="U20" s="29"/>
      <c r="V20" s="31"/>
      <c r="W20" s="57">
        <v>1.4156884188520027</v>
      </c>
      <c r="X20" s="30"/>
      <c r="Y20" s="30"/>
      <c r="Z20" s="30"/>
      <c r="AA20" s="61"/>
      <c r="AB20" s="49"/>
    </row>
    <row r="21" spans="1:28" ht="12.75">
      <c r="A21" s="234"/>
      <c r="B21" s="22" t="s">
        <v>20</v>
      </c>
      <c r="C21" s="56" t="s">
        <v>196</v>
      </c>
      <c r="D21" s="68" t="s">
        <v>290</v>
      </c>
      <c r="E21" s="68" t="s">
        <v>291</v>
      </c>
      <c r="F21" s="29">
        <v>1833</v>
      </c>
      <c r="G21" s="29">
        <f t="shared" si="0"/>
        <v>6013.7795275590552</v>
      </c>
      <c r="H21" s="29">
        <v>53</v>
      </c>
      <c r="I21" s="31"/>
      <c r="J21" s="51"/>
      <c r="K21" s="30"/>
      <c r="L21" s="30"/>
      <c r="M21" s="32"/>
      <c r="N21" s="51"/>
      <c r="O21" s="30"/>
      <c r="P21" s="30"/>
      <c r="Q21" s="30"/>
      <c r="R21" s="29">
        <v>27.768685215493726</v>
      </c>
      <c r="S21" s="29"/>
      <c r="T21" s="29"/>
      <c r="U21" s="29"/>
      <c r="V21" s="31"/>
      <c r="W21" s="57">
        <v>2.4823404993983842</v>
      </c>
      <c r="X21" s="30">
        <v>29.122935351553945</v>
      </c>
      <c r="Y21" s="30"/>
      <c r="Z21" s="30"/>
      <c r="AA21" s="61"/>
      <c r="AB21" s="49"/>
    </row>
    <row r="22" spans="1:28" ht="12.75">
      <c r="A22" s="234"/>
      <c r="B22" s="22" t="s">
        <v>21</v>
      </c>
      <c r="C22" s="56" t="s">
        <v>174</v>
      </c>
      <c r="D22" s="68" t="s">
        <v>292</v>
      </c>
      <c r="E22" s="68" t="s">
        <v>293</v>
      </c>
      <c r="F22" s="29">
        <v>855.3</v>
      </c>
      <c r="G22" s="29">
        <f t="shared" si="0"/>
        <v>2806.1023622047242</v>
      </c>
      <c r="H22" s="29"/>
      <c r="I22" s="31">
        <v>31</v>
      </c>
      <c r="J22" s="51">
        <v>-2.6011526672410001</v>
      </c>
      <c r="K22" s="30">
        <v>10.895090286149594</v>
      </c>
      <c r="L22" s="30">
        <v>6.5836000000000006</v>
      </c>
      <c r="M22" s="32">
        <v>7.9601000000000006</v>
      </c>
      <c r="N22" s="51">
        <v>28.398847332759001</v>
      </c>
      <c r="O22" s="30">
        <v>41.895090286149596</v>
      </c>
      <c r="P22" s="30">
        <v>37.583600000000004</v>
      </c>
      <c r="Q22" s="30">
        <v>60.960099999999997</v>
      </c>
      <c r="R22" s="29">
        <v>33.789313691102535</v>
      </c>
      <c r="S22" s="29">
        <v>30.748096963356716</v>
      </c>
      <c r="T22" s="29">
        <v>46.527639759323748</v>
      </c>
      <c r="U22" s="29">
        <v>41.486729802408512</v>
      </c>
      <c r="V22" s="31">
        <v>68.818075529054127</v>
      </c>
      <c r="W22" s="57">
        <v>2.07761928731232</v>
      </c>
      <c r="X22" s="30"/>
      <c r="Y22" s="30">
        <v>33.177208722169205</v>
      </c>
      <c r="Z22" s="30">
        <v>39.378419284681236</v>
      </c>
      <c r="AA22" s="61">
        <v>43.915841561221001</v>
      </c>
      <c r="AB22" s="49">
        <v>71.247187287866609</v>
      </c>
    </row>
    <row r="23" spans="1:28" ht="12.75">
      <c r="A23" s="234"/>
      <c r="B23" s="22" t="s">
        <v>22</v>
      </c>
      <c r="C23" s="56" t="s">
        <v>197</v>
      </c>
      <c r="D23" s="68" t="s">
        <v>294</v>
      </c>
      <c r="E23" s="68" t="s">
        <v>295</v>
      </c>
      <c r="F23" s="29">
        <v>1527</v>
      </c>
      <c r="G23" s="29">
        <f t="shared" si="0"/>
        <v>5009.8425196850394</v>
      </c>
      <c r="H23" s="29"/>
      <c r="I23" s="31">
        <v>46</v>
      </c>
      <c r="J23" s="51">
        <v>5.9185186679000026</v>
      </c>
      <c r="K23" s="30">
        <v>19.253301783491576</v>
      </c>
      <c r="L23" s="30">
        <v>14.644000000000002</v>
      </c>
      <c r="M23" s="32">
        <v>19.379000000000005</v>
      </c>
      <c r="N23" s="51">
        <v>51.918518667900003</v>
      </c>
      <c r="O23" s="30">
        <v>56.696278768606433</v>
      </c>
      <c r="P23" s="30">
        <v>60.644000000000005</v>
      </c>
      <c r="Q23" s="30">
        <v>65.379000000000005</v>
      </c>
      <c r="R23" s="29">
        <v>28.749181401440733</v>
      </c>
      <c r="S23" s="29">
        <v>32.625094085068767</v>
      </c>
      <c r="T23" s="29">
        <v>35.753948113036301</v>
      </c>
      <c r="U23" s="29">
        <v>38.339227242960057</v>
      </c>
      <c r="V23" s="31">
        <v>41.440078585461691</v>
      </c>
      <c r="W23" s="57">
        <v>2.5029465519002683</v>
      </c>
      <c r="X23" s="30"/>
      <c r="Y23" s="30">
        <v>34.264220838114127</v>
      </c>
      <c r="Z23" s="30">
        <v>32.418889379642948</v>
      </c>
      <c r="AA23" s="61">
        <v>39.978353996005417</v>
      </c>
      <c r="AB23" s="49">
        <v>43.079205338507059</v>
      </c>
    </row>
    <row r="24" spans="1:28" ht="12.75">
      <c r="A24" s="234"/>
      <c r="B24" s="22" t="s">
        <v>23</v>
      </c>
      <c r="C24" s="56" t="s">
        <v>198</v>
      </c>
      <c r="D24" s="68" t="s">
        <v>296</v>
      </c>
      <c r="E24" s="68" t="s">
        <v>297</v>
      </c>
      <c r="F24" s="29">
        <v>1610</v>
      </c>
      <c r="G24" s="29">
        <f t="shared" si="0"/>
        <v>5282.1522309711281</v>
      </c>
      <c r="H24" s="29"/>
      <c r="I24" s="31">
        <v>50</v>
      </c>
      <c r="J24" s="51">
        <v>6.824384710000003</v>
      </c>
      <c r="K24" s="30">
        <v>20.19376792179586</v>
      </c>
      <c r="L24" s="30">
        <v>15.64</v>
      </c>
      <c r="M24" s="32">
        <v>20.79</v>
      </c>
      <c r="N24" s="51">
        <v>56.824384710000004</v>
      </c>
      <c r="O24" s="30">
        <v>61.218759956553249</v>
      </c>
      <c r="P24" s="30">
        <v>65.64</v>
      </c>
      <c r="Q24" s="30">
        <v>70.789999999999992</v>
      </c>
      <c r="R24" s="29">
        <v>29.751552795031056</v>
      </c>
      <c r="S24" s="29">
        <v>33.990301062111804</v>
      </c>
      <c r="T24" s="29">
        <v>36.719726681088972</v>
      </c>
      <c r="U24" s="29">
        <v>39.465838509316775</v>
      </c>
      <c r="V24" s="31">
        <v>42.66459627329192</v>
      </c>
      <c r="W24" s="57">
        <v>2.5090150049923583</v>
      </c>
      <c r="X24" s="30"/>
      <c r="Y24" s="30">
        <v>35.548695475150538</v>
      </c>
      <c r="Z24" s="30">
        <v>33.357358226655364</v>
      </c>
      <c r="AA24" s="61">
        <v>41.024232922355509</v>
      </c>
      <c r="AB24" s="49">
        <v>44.222990686330661</v>
      </c>
    </row>
    <row r="25" spans="1:28" ht="12.75">
      <c r="A25" s="234"/>
      <c r="B25" s="22" t="s">
        <v>24</v>
      </c>
      <c r="C25" s="56" t="s">
        <v>199</v>
      </c>
      <c r="D25" s="68" t="s">
        <v>298</v>
      </c>
      <c r="E25" s="68" t="s">
        <v>299</v>
      </c>
      <c r="F25" s="29">
        <v>1615.4</v>
      </c>
      <c r="G25" s="29">
        <f t="shared" si="0"/>
        <v>5299.8687664042</v>
      </c>
      <c r="H25" s="29">
        <v>50</v>
      </c>
      <c r="I25" s="31"/>
      <c r="J25" s="51"/>
      <c r="K25" s="30"/>
      <c r="L25" s="30"/>
      <c r="M25" s="32"/>
      <c r="N25" s="51"/>
      <c r="O25" s="30"/>
      <c r="P25" s="30"/>
      <c r="Q25" s="30"/>
      <c r="R25" s="29">
        <v>29.652098551442364</v>
      </c>
      <c r="S25" s="29"/>
      <c r="T25" s="29"/>
      <c r="U25" s="29"/>
      <c r="V25" s="31"/>
      <c r="W25" s="57">
        <v>2.5090879892248878</v>
      </c>
      <c r="X25" s="30">
        <v>31.205328704484884</v>
      </c>
      <c r="Y25" s="30"/>
      <c r="Z25" s="30"/>
      <c r="AA25" s="61"/>
      <c r="AB25" s="49"/>
    </row>
    <row r="26" spans="1:28" ht="12.75">
      <c r="A26" s="234"/>
      <c r="B26" s="22" t="s">
        <v>25</v>
      </c>
      <c r="C26" s="56" t="s">
        <v>175</v>
      </c>
      <c r="D26" s="68" t="s">
        <v>300</v>
      </c>
      <c r="E26" s="68" t="s">
        <v>301</v>
      </c>
      <c r="F26" s="29">
        <v>1424.9</v>
      </c>
      <c r="G26" s="29">
        <f t="shared" si="0"/>
        <v>4674.8687664042</v>
      </c>
      <c r="H26" s="29">
        <v>56</v>
      </c>
      <c r="I26" s="31"/>
      <c r="J26" s="51"/>
      <c r="K26" s="30"/>
      <c r="L26" s="30"/>
      <c r="M26" s="32"/>
      <c r="N26" s="51"/>
      <c r="O26" s="30"/>
      <c r="P26" s="30"/>
      <c r="Q26" s="30"/>
      <c r="R26" s="29">
        <v>37.82721594497859</v>
      </c>
      <c r="S26" s="29"/>
      <c r="T26" s="29"/>
      <c r="U26" s="29"/>
      <c r="V26" s="31"/>
      <c r="W26" s="57">
        <v>2.4821313122080997</v>
      </c>
      <c r="X26" s="30">
        <v>39.569184723284501</v>
      </c>
      <c r="Y26" s="30"/>
      <c r="Z26" s="30"/>
      <c r="AA26" s="61"/>
      <c r="AB26" s="49"/>
    </row>
    <row r="27" spans="1:28" ht="12.75">
      <c r="A27" s="234"/>
      <c r="B27" s="22" t="s">
        <v>26</v>
      </c>
      <c r="C27" s="56" t="s">
        <v>171</v>
      </c>
      <c r="D27" s="68" t="s">
        <v>302</v>
      </c>
      <c r="E27" s="68" t="s">
        <v>303</v>
      </c>
      <c r="F27" s="29">
        <v>730.3</v>
      </c>
      <c r="G27" s="29">
        <f t="shared" si="0"/>
        <v>2395.9973753280838</v>
      </c>
      <c r="H27" s="29"/>
      <c r="I27" s="31">
        <v>28</v>
      </c>
      <c r="J27" s="51">
        <v>-4.420143487240999</v>
      </c>
      <c r="K27" s="30">
        <v>9.2201581962573638</v>
      </c>
      <c r="L27" s="30">
        <v>5.0836000000000006</v>
      </c>
      <c r="M27" s="32">
        <v>5.8351000000000006</v>
      </c>
      <c r="N27" s="51">
        <v>23.579856512759001</v>
      </c>
      <c r="O27" s="30">
        <v>33.122310109031872</v>
      </c>
      <c r="P27" s="30">
        <v>33.083600000000004</v>
      </c>
      <c r="Q27" s="30">
        <v>33.835099999999997</v>
      </c>
      <c r="R27" s="29">
        <v>35.464877447624261</v>
      </c>
      <c r="S27" s="29">
        <v>29.412373699519378</v>
      </c>
      <c r="T27" s="29">
        <v>42.478858152857555</v>
      </c>
      <c r="U27" s="29">
        <v>42.425852389429011</v>
      </c>
      <c r="V27" s="31">
        <v>43.454881555525127</v>
      </c>
      <c r="W27" s="57">
        <v>1.9238754105269475</v>
      </c>
      <c r="X27" s="30"/>
      <c r="Y27" s="30">
        <v>32.046736852370188</v>
      </c>
      <c r="Z27" s="30">
        <v>39.744073083616904</v>
      </c>
      <c r="AA27" s="61">
        <v>45.060215542279821</v>
      </c>
      <c r="AB27" s="49">
        <v>46.089244708375936</v>
      </c>
    </row>
    <row r="28" spans="1:28" ht="12.75">
      <c r="A28" s="234"/>
      <c r="B28" s="22" t="s">
        <v>27</v>
      </c>
      <c r="C28" s="56" t="s">
        <v>200</v>
      </c>
      <c r="D28" s="68" t="s">
        <v>304</v>
      </c>
      <c r="E28" s="68" t="s">
        <v>305</v>
      </c>
      <c r="F28" s="29">
        <v>956.2</v>
      </c>
      <c r="G28" s="29">
        <f t="shared" si="0"/>
        <v>3137.1391076115488</v>
      </c>
      <c r="H28" s="29"/>
      <c r="I28" s="31">
        <v>32</v>
      </c>
      <c r="J28" s="51">
        <v>-1.1863113099559994</v>
      </c>
      <c r="K28" s="30">
        <v>12.223794121105335</v>
      </c>
      <c r="L28" s="30">
        <v>7.7944000000000013</v>
      </c>
      <c r="M28" s="32">
        <v>9.6754000000000016</v>
      </c>
      <c r="N28" s="51">
        <v>30.813688690044</v>
      </c>
      <c r="O28" s="30">
        <v>38.790996733947402</v>
      </c>
      <c r="P28" s="30">
        <v>39.794400000000003</v>
      </c>
      <c r="Q28" s="30">
        <v>41.675400000000003</v>
      </c>
      <c r="R28" s="29">
        <v>31.269608868437562</v>
      </c>
      <c r="S28" s="29">
        <v>30.028957006948332</v>
      </c>
      <c r="T28" s="29">
        <v>38.371676149286131</v>
      </c>
      <c r="U28" s="29">
        <v>39.421041623091405</v>
      </c>
      <c r="V28" s="31">
        <v>41.388203304747961</v>
      </c>
      <c r="W28" s="57">
        <v>2.1843838074939836</v>
      </c>
      <c r="X28" s="30"/>
      <c r="Y28" s="30">
        <v>32.313399390857541</v>
      </c>
      <c r="Z28" s="30">
        <v>35.377281490850898</v>
      </c>
      <c r="AA28" s="61">
        <v>41.705484007000614</v>
      </c>
      <c r="AB28" s="49">
        <v>43.67264568865717</v>
      </c>
    </row>
    <row r="29" spans="1:28" ht="12.75">
      <c r="A29" s="234"/>
      <c r="B29" s="22" t="s">
        <v>28</v>
      </c>
      <c r="C29" s="56" t="s">
        <v>201</v>
      </c>
      <c r="D29" s="68" t="s">
        <v>306</v>
      </c>
      <c r="E29" s="68" t="s">
        <v>307</v>
      </c>
      <c r="F29" s="29">
        <v>330.7</v>
      </c>
      <c r="G29" s="29">
        <f t="shared" si="0"/>
        <v>1084.9737532808399</v>
      </c>
      <c r="H29" s="29"/>
      <c r="I29" s="31"/>
      <c r="J29" s="51" t="s">
        <v>115</v>
      </c>
      <c r="K29" s="30" t="s">
        <v>115</v>
      </c>
      <c r="L29" s="30" t="s">
        <v>115</v>
      </c>
      <c r="M29" s="32"/>
      <c r="N29" s="51"/>
      <c r="O29" s="30"/>
      <c r="P29" s="30"/>
      <c r="Q29" s="30"/>
      <c r="R29" s="29"/>
      <c r="S29" s="29"/>
      <c r="T29" s="29"/>
      <c r="U29" s="29"/>
      <c r="V29" s="31"/>
      <c r="W29" s="57"/>
      <c r="X29" s="30"/>
      <c r="Y29" s="30"/>
      <c r="Z29" s="30"/>
      <c r="AA29" s="61"/>
      <c r="AB29" s="49"/>
    </row>
    <row r="30" spans="1:28" ht="12.75">
      <c r="A30" s="234"/>
      <c r="B30" s="22" t="s">
        <v>29</v>
      </c>
      <c r="C30" s="56" t="s">
        <v>202</v>
      </c>
      <c r="D30" s="68" t="s">
        <v>308</v>
      </c>
      <c r="E30" s="68" t="s">
        <v>309</v>
      </c>
      <c r="F30" s="29">
        <v>348.1</v>
      </c>
      <c r="G30" s="29">
        <f t="shared" si="0"/>
        <v>1142.0603674540682</v>
      </c>
      <c r="H30" s="29"/>
      <c r="I30" s="31"/>
      <c r="J30" s="51" t="s">
        <v>115</v>
      </c>
      <c r="K30" s="30" t="s">
        <v>115</v>
      </c>
      <c r="L30" s="30" t="s">
        <v>115</v>
      </c>
      <c r="M30" s="32"/>
      <c r="N30" s="51"/>
      <c r="O30" s="30"/>
      <c r="P30" s="30"/>
      <c r="Q30" s="30"/>
      <c r="R30" s="29"/>
      <c r="S30" s="29"/>
      <c r="T30" s="29"/>
      <c r="U30" s="29"/>
      <c r="V30" s="31"/>
      <c r="W30" s="57"/>
      <c r="X30" s="30"/>
      <c r="Y30" s="30"/>
      <c r="Z30" s="30"/>
      <c r="AA30" s="61"/>
      <c r="AB30" s="49"/>
    </row>
    <row r="31" spans="1:28" ht="12.75">
      <c r="A31" s="234"/>
      <c r="B31" s="22" t="s">
        <v>30</v>
      </c>
      <c r="C31" s="56" t="s">
        <v>203</v>
      </c>
      <c r="D31" s="68" t="s">
        <v>308</v>
      </c>
      <c r="E31" s="68" t="s">
        <v>309</v>
      </c>
      <c r="F31" s="29">
        <v>348</v>
      </c>
      <c r="G31" s="29">
        <f t="shared" si="0"/>
        <v>1141.7322834645668</v>
      </c>
      <c r="H31" s="29"/>
      <c r="I31" s="31"/>
      <c r="J31" s="51" t="s">
        <v>115</v>
      </c>
      <c r="K31" s="30" t="s">
        <v>115</v>
      </c>
      <c r="L31" s="30" t="s">
        <v>115</v>
      </c>
      <c r="M31" s="32"/>
      <c r="N31" s="51"/>
      <c r="O31" s="30"/>
      <c r="P31" s="30"/>
      <c r="Q31" s="30"/>
      <c r="R31" s="29"/>
      <c r="S31" s="29"/>
      <c r="T31" s="29"/>
      <c r="U31" s="29"/>
      <c r="V31" s="31"/>
      <c r="W31" s="57"/>
      <c r="X31" s="30"/>
      <c r="Y31" s="30"/>
      <c r="Z31" s="30"/>
      <c r="AA31" s="61"/>
      <c r="AB31" s="49"/>
    </row>
    <row r="32" spans="1:28" ht="12.75">
      <c r="A32" s="234"/>
      <c r="B32" s="22" t="s">
        <v>31</v>
      </c>
      <c r="C32" s="56" t="s">
        <v>204</v>
      </c>
      <c r="D32" s="68" t="s">
        <v>310</v>
      </c>
      <c r="E32" s="68" t="s">
        <v>311</v>
      </c>
      <c r="F32" s="29">
        <v>363</v>
      </c>
      <c r="G32" s="29">
        <f t="shared" si="0"/>
        <v>1190.9448818897638</v>
      </c>
      <c r="H32" s="29"/>
      <c r="I32" s="31"/>
      <c r="J32" s="51" t="s">
        <v>115</v>
      </c>
      <c r="K32" s="30" t="s">
        <v>115</v>
      </c>
      <c r="L32" s="30" t="s">
        <v>115</v>
      </c>
      <c r="M32" s="32"/>
      <c r="N32" s="51"/>
      <c r="O32" s="30"/>
      <c r="P32" s="30"/>
      <c r="Q32" s="30"/>
      <c r="R32" s="29"/>
      <c r="S32" s="29"/>
      <c r="T32" s="29"/>
      <c r="U32" s="29"/>
      <c r="V32" s="31"/>
      <c r="W32" s="57"/>
      <c r="X32" s="30"/>
      <c r="Y32" s="30"/>
      <c r="Z32" s="30"/>
      <c r="AA32" s="61"/>
      <c r="AB32" s="49"/>
    </row>
    <row r="33" spans="1:28" ht="12.75">
      <c r="A33" s="234"/>
      <c r="B33" s="22" t="s">
        <v>32</v>
      </c>
      <c r="C33" s="56" t="s">
        <v>205</v>
      </c>
      <c r="D33" s="68" t="s">
        <v>312</v>
      </c>
      <c r="E33" s="68" t="s">
        <v>313</v>
      </c>
      <c r="F33" s="29">
        <v>467</v>
      </c>
      <c r="G33" s="29">
        <f t="shared" si="0"/>
        <v>1532.1522309711286</v>
      </c>
      <c r="H33" s="29"/>
      <c r="I33" s="31"/>
      <c r="J33" s="51" t="s">
        <v>115</v>
      </c>
      <c r="K33" s="30" t="s">
        <v>115</v>
      </c>
      <c r="L33" s="30" t="s">
        <v>115</v>
      </c>
      <c r="M33" s="32"/>
      <c r="N33" s="51"/>
      <c r="O33" s="30"/>
      <c r="P33" s="30"/>
      <c r="Q33" s="30"/>
      <c r="R33" s="29"/>
      <c r="S33" s="29"/>
      <c r="T33" s="29"/>
      <c r="U33" s="29"/>
      <c r="V33" s="31"/>
      <c r="W33" s="57"/>
      <c r="X33" s="30"/>
      <c r="Y33" s="30"/>
      <c r="Z33" s="30"/>
      <c r="AA33" s="61"/>
      <c r="AB33" s="49"/>
    </row>
    <row r="34" spans="1:28" ht="12.75">
      <c r="A34" s="234"/>
      <c r="B34" s="22" t="s">
        <v>33</v>
      </c>
      <c r="C34" s="56" t="s">
        <v>206</v>
      </c>
      <c r="D34" s="68" t="s">
        <v>314</v>
      </c>
      <c r="E34" s="68" t="s">
        <v>315</v>
      </c>
      <c r="F34" s="29">
        <v>635.5</v>
      </c>
      <c r="G34" s="29">
        <f t="shared" si="0"/>
        <v>2084.9737532808399</v>
      </c>
      <c r="H34" s="29"/>
      <c r="I34" s="31"/>
      <c r="J34" s="51"/>
      <c r="K34" s="30"/>
      <c r="L34" s="30"/>
      <c r="M34" s="32"/>
      <c r="N34" s="51"/>
      <c r="O34" s="30"/>
      <c r="P34" s="30"/>
      <c r="Q34" s="30"/>
      <c r="R34" s="29"/>
      <c r="S34" s="29"/>
      <c r="T34" s="29"/>
      <c r="U34" s="29"/>
      <c r="V34" s="31"/>
      <c r="W34" s="57"/>
      <c r="X34" s="30"/>
      <c r="Y34" s="30"/>
      <c r="Z34" s="30"/>
      <c r="AA34" s="61"/>
      <c r="AB34" s="49"/>
    </row>
    <row r="35" spans="1:28" ht="12.75">
      <c r="A35" s="234"/>
      <c r="B35" s="22" t="s">
        <v>34</v>
      </c>
      <c r="C35" s="56" t="s">
        <v>172</v>
      </c>
      <c r="D35" s="68" t="s">
        <v>314</v>
      </c>
      <c r="E35" s="68" t="s">
        <v>315</v>
      </c>
      <c r="F35" s="29">
        <v>635.5</v>
      </c>
      <c r="G35" s="29">
        <f t="shared" si="0"/>
        <v>2084.9737532808399</v>
      </c>
      <c r="H35" s="29"/>
      <c r="I35" s="31">
        <v>27</v>
      </c>
      <c r="J35" s="51">
        <v>-5.848526900225</v>
      </c>
      <c r="K35" s="30">
        <v>7.9306694034248411</v>
      </c>
      <c r="L35" s="30">
        <v>3.9460000000000002</v>
      </c>
      <c r="M35" s="32">
        <v>4.2235000000000014</v>
      </c>
      <c r="N35" s="51">
        <v>21.151473099775</v>
      </c>
      <c r="O35" s="30">
        <v>31.405927446347132</v>
      </c>
      <c r="P35" s="30">
        <v>30.946000000000002</v>
      </c>
      <c r="Q35" s="30">
        <v>31.223500000000001</v>
      </c>
      <c r="R35" s="29">
        <v>39.181746656176237</v>
      </c>
      <c r="S35" s="29">
        <v>29.978714555114081</v>
      </c>
      <c r="T35" s="29">
        <v>46.114756013134745</v>
      </c>
      <c r="U35" s="29">
        <v>45.391030684500393</v>
      </c>
      <c r="V35" s="31">
        <v>45.827694728560189</v>
      </c>
      <c r="W35" s="57">
        <v>1.7894900490284535</v>
      </c>
      <c r="X35" s="30"/>
      <c r="Y35" s="30">
        <v>32.794591894261927</v>
      </c>
      <c r="Z35" s="30">
        <v>43.528696947828493</v>
      </c>
      <c r="AA35" s="61">
        <v>48.206908023648239</v>
      </c>
      <c r="AB35" s="49">
        <v>48.643572067708028</v>
      </c>
    </row>
    <row r="36" spans="1:28" ht="12.75">
      <c r="A36" s="234"/>
      <c r="B36" s="22" t="s">
        <v>35</v>
      </c>
      <c r="C36" s="56" t="s">
        <v>173</v>
      </c>
      <c r="D36" s="68" t="s">
        <v>316</v>
      </c>
      <c r="E36" s="68" t="s">
        <v>317</v>
      </c>
      <c r="F36" s="29">
        <v>472.4</v>
      </c>
      <c r="G36" s="29">
        <f t="shared" si="0"/>
        <v>1549.8687664041993</v>
      </c>
      <c r="H36" s="29"/>
      <c r="I36" s="31">
        <v>34</v>
      </c>
      <c r="J36" s="51" t="s">
        <v>115</v>
      </c>
      <c r="K36" s="30" t="s">
        <v>115</v>
      </c>
      <c r="L36" s="30" t="s">
        <v>115</v>
      </c>
      <c r="M36" s="32"/>
      <c r="N36" s="51"/>
      <c r="O36" s="30"/>
      <c r="P36" s="30"/>
      <c r="Q36" s="30"/>
      <c r="R36" s="29">
        <v>67.527519051651154</v>
      </c>
      <c r="S36" s="29"/>
      <c r="T36" s="29"/>
      <c r="U36" s="29"/>
      <c r="V36" s="31"/>
      <c r="W36" s="57">
        <v>1.5225456010175371</v>
      </c>
      <c r="X36" s="30"/>
      <c r="Y36" s="30"/>
      <c r="Z36" s="30"/>
      <c r="AA36" s="61"/>
      <c r="AB36" s="49"/>
    </row>
    <row r="37" spans="1:28" ht="12.75">
      <c r="A37" s="234"/>
      <c r="B37" s="22" t="s">
        <v>36</v>
      </c>
      <c r="C37" s="56" t="s">
        <v>148</v>
      </c>
      <c r="D37" s="68" t="s">
        <v>318</v>
      </c>
      <c r="E37" s="68" t="s">
        <v>319</v>
      </c>
      <c r="F37" s="29">
        <v>853</v>
      </c>
      <c r="G37" s="29">
        <f t="shared" si="0"/>
        <v>2798.5564304461941</v>
      </c>
      <c r="H37" s="29"/>
      <c r="I37" s="31">
        <v>33</v>
      </c>
      <c r="J37" s="51">
        <v>-2.6339603440999984</v>
      </c>
      <c r="K37" s="30">
        <v>10.864550965446181</v>
      </c>
      <c r="L37" s="30">
        <v>6.5560000000000009</v>
      </c>
      <c r="M37" s="32">
        <v>7.9210000000000012</v>
      </c>
      <c r="N37" s="51">
        <v>30.366039655900003</v>
      </c>
      <c r="O37" s="30">
        <v>39.035861647470107</v>
      </c>
      <c r="P37" s="30">
        <v>39.555999999999997</v>
      </c>
      <c r="Q37" s="30">
        <v>40.920999999999999</v>
      </c>
      <c r="R37" s="29">
        <v>36.225087924970694</v>
      </c>
      <c r="S37" s="29">
        <v>33.137209444196948</v>
      </c>
      <c r="T37" s="29">
        <v>43.301127371008327</v>
      </c>
      <c r="U37" s="29">
        <v>43.910902696365767</v>
      </c>
      <c r="V37" s="31">
        <v>45.511137162954277</v>
      </c>
      <c r="W37" s="57">
        <v>2.075011131340371</v>
      </c>
      <c r="X37" s="30"/>
      <c r="Y37" s="30">
        <v>35.569813349637009</v>
      </c>
      <c r="Z37" s="30">
        <v>40.411507658581485</v>
      </c>
      <c r="AA37" s="61">
        <v>46.343506601805821</v>
      </c>
      <c r="AB37" s="49">
        <v>47.943741068394331</v>
      </c>
    </row>
    <row r="38" spans="1:28" ht="12.75">
      <c r="A38" s="234"/>
      <c r="B38" s="22" t="s">
        <v>37</v>
      </c>
      <c r="C38" s="56" t="s">
        <v>149</v>
      </c>
      <c r="D38" s="68" t="s">
        <v>320</v>
      </c>
      <c r="E38" s="68" t="s">
        <v>321</v>
      </c>
      <c r="F38" s="29">
        <v>980.2</v>
      </c>
      <c r="G38" s="29">
        <f t="shared" si="0"/>
        <v>3215.8792650918635</v>
      </c>
      <c r="H38" s="29"/>
      <c r="I38" s="31">
        <v>33</v>
      </c>
      <c r="J38" s="51">
        <v>-0.85680725459599749</v>
      </c>
      <c r="K38" s="30">
        <v>12.536540927771556</v>
      </c>
      <c r="L38" s="30">
        <v>8.0824000000000016</v>
      </c>
      <c r="M38" s="32">
        <v>10.083400000000003</v>
      </c>
      <c r="N38" s="51">
        <v>32.143192745404001</v>
      </c>
      <c r="O38" s="30">
        <v>39.964744959873087</v>
      </c>
      <c r="P38" s="30">
        <v>41.0824</v>
      </c>
      <c r="Q38" s="30">
        <v>43.083400000000005</v>
      </c>
      <c r="R38" s="29">
        <v>31.524178739032848</v>
      </c>
      <c r="S38" s="29">
        <v>30.650064012858596</v>
      </c>
      <c r="T38" s="29">
        <v>38.629611262878065</v>
      </c>
      <c r="U38" s="29">
        <v>39.769842889206281</v>
      </c>
      <c r="V38" s="31">
        <v>41.811263007549485</v>
      </c>
      <c r="W38" s="57">
        <v>2.2076056401701623</v>
      </c>
      <c r="X38" s="30"/>
      <c r="Y38" s="30">
        <v>32.902263196872234</v>
      </c>
      <c r="Z38" s="30">
        <v>35.613576551125249</v>
      </c>
      <c r="AA38" s="61">
        <v>42.022042073219922</v>
      </c>
      <c r="AB38" s="49">
        <v>44.063462191563119</v>
      </c>
    </row>
    <row r="39" spans="1:28" ht="12.75">
      <c r="A39" s="234"/>
      <c r="B39" s="22" t="s">
        <v>38</v>
      </c>
      <c r="C39" s="56" t="s">
        <v>150</v>
      </c>
      <c r="D39" s="68" t="s">
        <v>322</v>
      </c>
      <c r="E39" s="68" t="s">
        <v>323</v>
      </c>
      <c r="F39" s="29">
        <v>1047</v>
      </c>
      <c r="G39" s="29">
        <f t="shared" si="0"/>
        <v>3435.0393700787399</v>
      </c>
      <c r="H39" s="29"/>
      <c r="I39" s="31">
        <v>35</v>
      </c>
      <c r="J39" s="51">
        <v>4.6089515900002098E-2</v>
      </c>
      <c r="K39" s="30">
        <v>13.399984715986379</v>
      </c>
      <c r="L39" s="30">
        <v>8.8840000000000003</v>
      </c>
      <c r="M39" s="32">
        <v>11.219000000000003</v>
      </c>
      <c r="N39" s="51">
        <v>35.0460895159</v>
      </c>
      <c r="O39" s="30">
        <v>42.444435953325765</v>
      </c>
      <c r="P39" s="30">
        <v>43.884</v>
      </c>
      <c r="Q39" s="30">
        <v>46.219000000000001</v>
      </c>
      <c r="R39" s="29">
        <v>31.423113658070676</v>
      </c>
      <c r="S39" s="29">
        <v>31.467134208118434</v>
      </c>
      <c r="T39" s="29">
        <v>38.533367672708465</v>
      </c>
      <c r="U39" s="29">
        <v>39.908309455587393</v>
      </c>
      <c r="V39" s="31">
        <v>42.138490926456541</v>
      </c>
      <c r="W39" s="57">
        <v>2.2678453834134382</v>
      </c>
      <c r="X39" s="30"/>
      <c r="Y39" s="30">
        <v>33.633175644043398</v>
      </c>
      <c r="Z39" s="30">
        <v>35.461707042951367</v>
      </c>
      <c r="AA39" s="61">
        <v>42.074350891512353</v>
      </c>
      <c r="AB39" s="49">
        <v>44.304532362381508</v>
      </c>
    </row>
    <row r="40" spans="1:28" ht="12.75">
      <c r="A40" s="234"/>
      <c r="B40" s="22" t="s">
        <v>39</v>
      </c>
      <c r="C40" s="56" t="s">
        <v>151</v>
      </c>
      <c r="D40" s="68" t="s">
        <v>324</v>
      </c>
      <c r="E40" s="68" t="s">
        <v>325</v>
      </c>
      <c r="F40" s="29">
        <v>990.6</v>
      </c>
      <c r="G40" s="29">
        <f t="shared" si="0"/>
        <v>3250</v>
      </c>
      <c r="H40" s="29"/>
      <c r="I40" s="31">
        <v>33</v>
      </c>
      <c r="J40" s="51">
        <v>-0.71486107536399901</v>
      </c>
      <c r="K40" s="30">
        <v>12.671655890625001</v>
      </c>
      <c r="L40" s="30">
        <v>8.2072000000000003</v>
      </c>
      <c r="M40" s="32">
        <v>10.260200000000003</v>
      </c>
      <c r="N40" s="51">
        <v>32.285138924636001</v>
      </c>
      <c r="O40" s="30">
        <v>40.039808828125011</v>
      </c>
      <c r="P40" s="30">
        <v>41.2072</v>
      </c>
      <c r="Q40" s="30">
        <v>43.260200000000005</v>
      </c>
      <c r="R40" s="29">
        <v>31.193216232586309</v>
      </c>
      <c r="S40" s="29">
        <v>30.471571698602865</v>
      </c>
      <c r="T40" s="29">
        <v>38.299827203841112</v>
      </c>
      <c r="U40" s="29">
        <v>39.478295982232986</v>
      </c>
      <c r="V40" s="31">
        <v>41.550777306682825</v>
      </c>
      <c r="W40" s="57">
        <v>2.2174100643650507</v>
      </c>
      <c r="X40" s="30"/>
      <c r="Y40" s="30">
        <v>32.71002320714824</v>
      </c>
      <c r="Z40" s="30">
        <v>35.274699661084583</v>
      </c>
      <c r="AA40" s="61">
        <v>41.71674749077836</v>
      </c>
      <c r="AB40" s="49">
        <v>43.789228815228199</v>
      </c>
    </row>
    <row r="41" spans="1:28" ht="12.75">
      <c r="A41" s="234"/>
      <c r="B41" s="22" t="s">
        <v>40</v>
      </c>
      <c r="C41" s="56" t="s">
        <v>152</v>
      </c>
      <c r="D41" s="68" t="s">
        <v>326</v>
      </c>
      <c r="E41" s="68" t="s">
        <v>327</v>
      </c>
      <c r="F41" s="29">
        <v>1009.2</v>
      </c>
      <c r="G41" s="29">
        <f t="shared" si="0"/>
        <v>3311.0236220472439</v>
      </c>
      <c r="H41" s="29"/>
      <c r="I41" s="31">
        <v>30</v>
      </c>
      <c r="J41" s="51">
        <v>-0.46226063233599746</v>
      </c>
      <c r="K41" s="30">
        <v>12.912678768770354</v>
      </c>
      <c r="L41" s="30">
        <v>8.4304000000000006</v>
      </c>
      <c r="M41" s="32">
        <v>10.576400000000001</v>
      </c>
      <c r="N41" s="51">
        <v>29.537739367664003</v>
      </c>
      <c r="O41" s="30">
        <v>37.173710427094633</v>
      </c>
      <c r="P41" s="30">
        <v>38.430399999999999</v>
      </c>
      <c r="Q41" s="30">
        <v>40.5764</v>
      </c>
      <c r="R41" s="29">
        <v>27.645659928656361</v>
      </c>
      <c r="S41" s="29">
        <v>27.187613325073325</v>
      </c>
      <c r="T41" s="29">
        <v>34.753973867513508</v>
      </c>
      <c r="U41" s="29">
        <v>35.999207292905268</v>
      </c>
      <c r="V41" s="31">
        <v>38.125644074514462</v>
      </c>
      <c r="W41" s="57">
        <v>2.2345544303391747</v>
      </c>
      <c r="X41" s="30"/>
      <c r="Y41" s="30">
        <v>29.401797263181901</v>
      </c>
      <c r="Z41" s="30">
        <v>31.712994450052616</v>
      </c>
      <c r="AA41" s="61">
        <v>38.213391231013837</v>
      </c>
      <c r="AB41" s="49">
        <v>40.339828012623038</v>
      </c>
    </row>
    <row r="42" spans="1:28" ht="12.75">
      <c r="A42" s="234"/>
      <c r="B42" s="22" t="s">
        <v>41</v>
      </c>
      <c r="C42" s="56" t="s">
        <v>164</v>
      </c>
      <c r="D42" s="68" t="s">
        <v>328</v>
      </c>
      <c r="E42" s="68" t="s">
        <v>329</v>
      </c>
      <c r="F42" s="29">
        <v>1051.9000000000001</v>
      </c>
      <c r="G42" s="29">
        <f t="shared" si="0"/>
        <v>3451.1154855643044</v>
      </c>
      <c r="H42" s="29">
        <v>40</v>
      </c>
      <c r="I42" s="31"/>
      <c r="J42" s="51"/>
      <c r="K42" s="30"/>
      <c r="L42" s="30"/>
      <c r="M42" s="32"/>
      <c r="N42" s="51"/>
      <c r="O42" s="30"/>
      <c r="P42" s="30"/>
      <c r="Q42" s="30"/>
      <c r="R42" s="29">
        <v>36.030040878410489</v>
      </c>
      <c r="S42" s="29"/>
      <c r="T42" s="29"/>
      <c r="U42" s="29"/>
      <c r="V42" s="31"/>
      <c r="W42" s="57">
        <v>2.2720078398607706</v>
      </c>
      <c r="X42" s="30">
        <v>38.189949462744337</v>
      </c>
      <c r="Y42" s="30"/>
      <c r="Z42" s="30"/>
      <c r="AA42" s="61"/>
      <c r="AB42" s="49"/>
    </row>
    <row r="43" spans="1:28" ht="12.75">
      <c r="A43" s="234"/>
      <c r="B43" s="22" t="s">
        <v>42</v>
      </c>
      <c r="C43" s="56" t="s">
        <v>207</v>
      </c>
      <c r="D43" s="68" t="s">
        <v>330</v>
      </c>
      <c r="E43" s="68" t="s">
        <v>331</v>
      </c>
      <c r="F43" s="29">
        <v>1949</v>
      </c>
      <c r="G43" s="29">
        <f t="shared" si="0"/>
        <v>6394.3569553805773</v>
      </c>
      <c r="H43" s="29"/>
      <c r="I43" s="31"/>
      <c r="J43" s="51"/>
      <c r="K43" s="30"/>
      <c r="L43" s="30"/>
      <c r="M43" s="32"/>
      <c r="N43" s="51"/>
      <c r="O43" s="30"/>
      <c r="P43" s="30"/>
      <c r="Q43" s="30"/>
      <c r="R43" s="29"/>
      <c r="S43" s="29"/>
      <c r="T43" s="29"/>
      <c r="U43" s="29"/>
      <c r="V43" s="31"/>
      <c r="W43" s="57"/>
      <c r="X43" s="30"/>
      <c r="Y43" s="30"/>
      <c r="Z43" s="30"/>
      <c r="AA43" s="61"/>
      <c r="AB43" s="49"/>
    </row>
    <row r="44" spans="1:28" ht="12.75">
      <c r="A44" s="234"/>
      <c r="B44" s="22" t="s">
        <v>43</v>
      </c>
      <c r="C44" s="56" t="s">
        <v>208</v>
      </c>
      <c r="D44" s="68" t="s">
        <v>332</v>
      </c>
      <c r="E44" s="68" t="s">
        <v>331</v>
      </c>
      <c r="F44" s="29">
        <v>270</v>
      </c>
      <c r="G44" s="29">
        <f t="shared" si="0"/>
        <v>885.82677165354323</v>
      </c>
      <c r="H44" s="29"/>
      <c r="I44" s="31"/>
      <c r="J44" s="51" t="s">
        <v>115</v>
      </c>
      <c r="K44" s="30" t="s">
        <v>115</v>
      </c>
      <c r="L44" s="30" t="s">
        <v>115</v>
      </c>
      <c r="M44" s="32"/>
      <c r="N44" s="51"/>
      <c r="O44" s="30"/>
      <c r="P44" s="30"/>
      <c r="Q44" s="30"/>
      <c r="R44" s="29"/>
      <c r="S44" s="29"/>
      <c r="T44" s="29"/>
      <c r="U44" s="29"/>
      <c r="V44" s="31"/>
      <c r="W44" s="57"/>
      <c r="X44" s="30"/>
      <c r="Y44" s="30"/>
      <c r="Z44" s="30"/>
      <c r="AA44" s="61"/>
      <c r="AB44" s="49"/>
    </row>
    <row r="45" spans="1:28" ht="12.75">
      <c r="A45" s="234"/>
      <c r="B45" s="22" t="s">
        <v>44</v>
      </c>
      <c r="C45" s="56" t="s">
        <v>209</v>
      </c>
      <c r="D45" s="68" t="s">
        <v>332</v>
      </c>
      <c r="E45" s="68" t="s">
        <v>333</v>
      </c>
      <c r="F45" s="29">
        <v>176.5</v>
      </c>
      <c r="G45" s="29">
        <f t="shared" si="0"/>
        <v>579.06824146981626</v>
      </c>
      <c r="H45" s="29"/>
      <c r="I45" s="31"/>
      <c r="J45" s="51" t="s">
        <v>115</v>
      </c>
      <c r="K45" s="30" t="s">
        <v>115</v>
      </c>
      <c r="L45" s="30" t="s">
        <v>115</v>
      </c>
      <c r="M45" s="32"/>
      <c r="N45" s="51"/>
      <c r="O45" s="30"/>
      <c r="P45" s="30"/>
      <c r="Q45" s="30"/>
      <c r="R45" s="29"/>
      <c r="S45" s="29"/>
      <c r="T45" s="29"/>
      <c r="U45" s="29"/>
      <c r="V45" s="31"/>
      <c r="W45" s="57"/>
      <c r="X45" s="30"/>
      <c r="Y45" s="30"/>
      <c r="Z45" s="30"/>
      <c r="AA45" s="61"/>
      <c r="AB45" s="49"/>
    </row>
    <row r="46" spans="1:28" ht="12.75">
      <c r="A46" s="234"/>
      <c r="B46" s="22" t="s">
        <v>45</v>
      </c>
      <c r="C46" s="56" t="s">
        <v>210</v>
      </c>
      <c r="D46" s="68" t="s">
        <v>334</v>
      </c>
      <c r="E46" s="68" t="s">
        <v>331</v>
      </c>
      <c r="F46" s="29">
        <v>167</v>
      </c>
      <c r="G46" s="29">
        <f t="shared" si="0"/>
        <v>547.90026246719162</v>
      </c>
      <c r="H46" s="29"/>
      <c r="I46" s="31"/>
      <c r="J46" s="51" t="s">
        <v>115</v>
      </c>
      <c r="K46" s="30" t="s">
        <v>115</v>
      </c>
      <c r="L46" s="30" t="s">
        <v>115</v>
      </c>
      <c r="M46" s="32"/>
      <c r="N46" s="51"/>
      <c r="O46" s="30"/>
      <c r="P46" s="30"/>
      <c r="Q46" s="30"/>
      <c r="R46" s="29"/>
      <c r="S46" s="29"/>
      <c r="T46" s="29"/>
      <c r="U46" s="29"/>
      <c r="V46" s="31"/>
      <c r="W46" s="57"/>
      <c r="X46" s="30"/>
      <c r="Y46" s="30"/>
      <c r="Z46" s="30"/>
      <c r="AA46" s="61"/>
      <c r="AB46" s="49"/>
    </row>
    <row r="47" spans="1:28" ht="12.75">
      <c r="A47" s="234"/>
      <c r="B47" s="22" t="s">
        <v>46</v>
      </c>
      <c r="C47" s="56" t="s">
        <v>211</v>
      </c>
      <c r="D47" s="68" t="s">
        <v>335</v>
      </c>
      <c r="E47" s="68" t="s">
        <v>336</v>
      </c>
      <c r="F47" s="29">
        <v>535.5</v>
      </c>
      <c r="G47" s="29">
        <f t="shared" si="0"/>
        <v>1756.8897637795276</v>
      </c>
      <c r="H47" s="29"/>
      <c r="I47" s="31"/>
      <c r="J47" s="51" t="s">
        <v>115</v>
      </c>
      <c r="K47" s="30" t="s">
        <v>115</v>
      </c>
      <c r="L47" s="30" t="s">
        <v>115</v>
      </c>
      <c r="M47" s="32"/>
      <c r="N47" s="51"/>
      <c r="O47" s="30"/>
      <c r="P47" s="30"/>
      <c r="Q47" s="30"/>
      <c r="R47" s="29"/>
      <c r="S47" s="29"/>
      <c r="T47" s="29"/>
      <c r="U47" s="29"/>
      <c r="V47" s="31"/>
      <c r="W47" s="57"/>
      <c r="X47" s="30"/>
      <c r="Y47" s="30"/>
      <c r="Z47" s="30"/>
      <c r="AA47" s="61"/>
      <c r="AB47" s="49"/>
    </row>
    <row r="48" spans="1:28" ht="12.75">
      <c r="A48" s="234"/>
      <c r="B48" s="22" t="s">
        <v>47</v>
      </c>
      <c r="C48" s="56" t="s">
        <v>212</v>
      </c>
      <c r="D48" s="68" t="s">
        <v>337</v>
      </c>
      <c r="E48" s="68" t="s">
        <v>338</v>
      </c>
      <c r="F48" s="29">
        <v>796</v>
      </c>
      <c r="G48" s="29">
        <f t="shared" si="0"/>
        <v>2611.5485564304458</v>
      </c>
      <c r="H48" s="29"/>
      <c r="I48" s="31"/>
      <c r="J48" s="51"/>
      <c r="K48" s="30"/>
      <c r="L48" s="30"/>
      <c r="M48" s="32"/>
      <c r="N48" s="51"/>
      <c r="O48" s="30"/>
      <c r="P48" s="30"/>
      <c r="Q48" s="30"/>
      <c r="R48" s="29"/>
      <c r="S48" s="29"/>
      <c r="T48" s="29"/>
      <c r="U48" s="29"/>
      <c r="V48" s="31"/>
      <c r="W48" s="57"/>
      <c r="X48" s="30"/>
      <c r="Y48" s="30"/>
      <c r="Z48" s="30"/>
      <c r="AA48" s="61"/>
      <c r="AB48" s="49"/>
    </row>
    <row r="49" spans="1:28" ht="12.75">
      <c r="A49" s="234"/>
      <c r="B49" s="22" t="s">
        <v>48</v>
      </c>
      <c r="C49" s="56" t="s">
        <v>162</v>
      </c>
      <c r="D49" s="68" t="s">
        <v>339</v>
      </c>
      <c r="E49" s="68" t="s">
        <v>340</v>
      </c>
      <c r="F49" s="29">
        <v>808.2</v>
      </c>
      <c r="G49" s="29">
        <f t="shared" si="0"/>
        <v>2651.5748031496064</v>
      </c>
      <c r="H49" s="29">
        <v>37</v>
      </c>
      <c r="I49" s="31"/>
      <c r="J49" s="51"/>
      <c r="K49" s="30"/>
      <c r="L49" s="30"/>
      <c r="M49" s="32"/>
      <c r="N49" s="51"/>
      <c r="O49" s="30"/>
      <c r="P49" s="30"/>
      <c r="Q49" s="30"/>
      <c r="R49" s="29">
        <v>43.182380598861663</v>
      </c>
      <c r="S49" s="29"/>
      <c r="T49" s="29"/>
      <c r="U49" s="29"/>
      <c r="V49" s="31"/>
      <c r="W49" s="57">
        <v>2.0226054937915632</v>
      </c>
      <c r="X49" s="30">
        <v>45.684985763166992</v>
      </c>
      <c r="Y49" s="30"/>
      <c r="Z49" s="30"/>
      <c r="AA49" s="61"/>
      <c r="AB49" s="49"/>
    </row>
    <row r="50" spans="1:28" ht="12.75">
      <c r="A50" s="234"/>
      <c r="B50" s="22" t="s">
        <v>49</v>
      </c>
      <c r="C50" s="56" t="s">
        <v>153</v>
      </c>
      <c r="D50" s="68" t="s">
        <v>341</v>
      </c>
      <c r="E50" s="68" t="s">
        <v>342</v>
      </c>
      <c r="F50" s="29">
        <v>750.1</v>
      </c>
      <c r="G50" s="29">
        <f t="shared" si="0"/>
        <v>2460.9580052493438</v>
      </c>
      <c r="H50" s="29"/>
      <c r="I50" s="31">
        <v>34</v>
      </c>
      <c r="J50" s="51">
        <v>-4.1271310084489992</v>
      </c>
      <c r="K50" s="30">
        <v>9.4874631255953048</v>
      </c>
      <c r="L50" s="30">
        <v>5.321200000000001</v>
      </c>
      <c r="M50" s="32">
        <v>6.1717000000000013</v>
      </c>
      <c r="N50" s="51">
        <v>29.872868991551002</v>
      </c>
      <c r="O50" s="30">
        <v>39.270812847552946</v>
      </c>
      <c r="P50" s="30">
        <v>39.321200000000005</v>
      </c>
      <c r="Q50" s="30">
        <v>40.171700000000001</v>
      </c>
      <c r="R50" s="29">
        <v>42.527662978269561</v>
      </c>
      <c r="S50" s="29">
        <v>37.025555248034927</v>
      </c>
      <c r="T50" s="29">
        <v>49.554476533199498</v>
      </c>
      <c r="U50" s="29">
        <v>49.62165044660712</v>
      </c>
      <c r="V50" s="31">
        <v>50.755499266764431</v>
      </c>
      <c r="W50" s="57">
        <v>1.9499244762247336</v>
      </c>
      <c r="X50" s="30"/>
      <c r="Y50" s="30">
        <v>39.625107942641961</v>
      </c>
      <c r="Z50" s="30">
        <v>46.792110654476097</v>
      </c>
      <c r="AA50" s="61">
        <v>52.221203141214161</v>
      </c>
      <c r="AB50" s="49">
        <v>53.355051961371466</v>
      </c>
    </row>
    <row r="51" spans="1:28" ht="12.75">
      <c r="A51" s="234"/>
      <c r="B51" s="22" t="s">
        <v>50</v>
      </c>
      <c r="C51" s="56" t="s">
        <v>213</v>
      </c>
      <c r="D51" s="68" t="s">
        <v>343</v>
      </c>
      <c r="E51" s="68" t="s">
        <v>344</v>
      </c>
      <c r="F51" s="29">
        <v>677.3</v>
      </c>
      <c r="G51" s="29">
        <f t="shared" si="0"/>
        <v>2222.1128608923882</v>
      </c>
      <c r="H51" s="29"/>
      <c r="I51" s="31"/>
      <c r="J51" s="51"/>
      <c r="K51" s="30"/>
      <c r="L51" s="30"/>
      <c r="M51" s="32"/>
      <c r="N51" s="51"/>
      <c r="O51" s="30"/>
      <c r="P51" s="30"/>
      <c r="Q51" s="30"/>
      <c r="R51" s="29"/>
      <c r="S51" s="29"/>
      <c r="T51" s="29"/>
      <c r="U51" s="29"/>
      <c r="V51" s="31"/>
      <c r="W51" s="57"/>
      <c r="X51" s="30"/>
      <c r="Y51" s="30"/>
      <c r="Z51" s="30"/>
      <c r="AA51" s="61"/>
      <c r="AB51" s="49"/>
    </row>
    <row r="52" spans="1:28" ht="12.75">
      <c r="A52" s="234"/>
      <c r="B52" s="22" t="s">
        <v>51</v>
      </c>
      <c r="C52" s="56" t="s">
        <v>154</v>
      </c>
      <c r="D52" s="68" t="s">
        <v>345</v>
      </c>
      <c r="E52" s="68" t="s">
        <v>346</v>
      </c>
      <c r="F52" s="29">
        <v>892.5</v>
      </c>
      <c r="G52" s="29">
        <f t="shared" si="0"/>
        <v>2928.1496062992123</v>
      </c>
      <c r="H52" s="29"/>
      <c r="I52" s="31">
        <v>31</v>
      </c>
      <c r="J52" s="51">
        <v>-2.0739697506250003</v>
      </c>
      <c r="K52" s="30">
        <v>11.387501452120896</v>
      </c>
      <c r="L52" s="30">
        <v>7.0300000000000011</v>
      </c>
      <c r="M52" s="32">
        <v>8.5925000000000011</v>
      </c>
      <c r="N52" s="51">
        <v>28.926030249375</v>
      </c>
      <c r="O52" s="30">
        <v>37.326389695622723</v>
      </c>
      <c r="P52" s="30">
        <v>38.03</v>
      </c>
      <c r="Q52" s="30">
        <v>39.592500000000001</v>
      </c>
      <c r="R52" s="29">
        <v>32.38095238095238</v>
      </c>
      <c r="S52" s="29">
        <v>30.057176749999996</v>
      </c>
      <c r="T52" s="29">
        <v>39.469344196776163</v>
      </c>
      <c r="U52" s="29">
        <v>40.257703081232492</v>
      </c>
      <c r="V52" s="31">
        <v>42.008403361344534</v>
      </c>
      <c r="W52" s="57">
        <v>2.1187118788126154</v>
      </c>
      <c r="X52" s="30"/>
      <c r="Y52" s="30">
        <v>32.431083617016938</v>
      </c>
      <c r="Z52" s="30">
        <v>36.537210719598562</v>
      </c>
      <c r="AA52" s="61">
        <v>42.631609948249434</v>
      </c>
      <c r="AB52" s="49">
        <v>44.382310228361476</v>
      </c>
    </row>
    <row r="53" spans="1:28" ht="12.75">
      <c r="A53" s="234"/>
      <c r="B53" s="22" t="s">
        <v>52</v>
      </c>
      <c r="C53" s="56" t="s">
        <v>155</v>
      </c>
      <c r="D53" s="68" t="s">
        <v>347</v>
      </c>
      <c r="E53" s="68" t="s">
        <v>348</v>
      </c>
      <c r="F53" s="29">
        <v>843</v>
      </c>
      <c r="G53" s="29">
        <f t="shared" si="0"/>
        <v>2765.748031496063</v>
      </c>
      <c r="H53" s="29"/>
      <c r="I53" s="31">
        <v>37</v>
      </c>
      <c r="J53" s="51">
        <v>-2.7768908400999988</v>
      </c>
      <c r="K53" s="30">
        <v>10.731645204760483</v>
      </c>
      <c r="L53" s="30">
        <v>6.4359999999999999</v>
      </c>
      <c r="M53" s="32">
        <v>7.7510000000000012</v>
      </c>
      <c r="N53" s="51">
        <v>34.223109159899998</v>
      </c>
      <c r="O53" s="30">
        <v>42.962025113755821</v>
      </c>
      <c r="P53" s="30">
        <v>43.436</v>
      </c>
      <c r="Q53" s="30">
        <v>44.751000000000005</v>
      </c>
      <c r="R53" s="29">
        <v>41.399762752075915</v>
      </c>
      <c r="S53" s="29">
        <v>38.105704816014232</v>
      </c>
      <c r="T53" s="29">
        <v>48.472153159852688</v>
      </c>
      <c r="U53" s="29">
        <v>49.034400948991696</v>
      </c>
      <c r="V53" s="31">
        <v>50.594306049822066</v>
      </c>
      <c r="W53" s="57">
        <v>2.0635788464519451</v>
      </c>
      <c r="X53" s="30"/>
      <c r="Y53" s="30">
        <v>40.553603803501709</v>
      </c>
      <c r="Z53" s="30">
        <v>45.5938147189514</v>
      </c>
      <c r="AA53" s="61">
        <v>51.482299936479173</v>
      </c>
      <c r="AB53" s="49">
        <v>53.042205037309543</v>
      </c>
    </row>
    <row r="54" spans="1:28" ht="12.75">
      <c r="A54" s="234"/>
      <c r="B54" s="22" t="s">
        <v>53</v>
      </c>
      <c r="C54" s="56" t="s">
        <v>156</v>
      </c>
      <c r="D54" s="68" t="s">
        <v>349</v>
      </c>
      <c r="E54" s="68" t="s">
        <v>350</v>
      </c>
      <c r="F54" s="29">
        <v>926.9</v>
      </c>
      <c r="G54" s="29">
        <f t="shared" si="0"/>
        <v>3041.010498687664</v>
      </c>
      <c r="H54" s="29"/>
      <c r="I54" s="31">
        <v>36</v>
      </c>
      <c r="J54" s="51">
        <v>-1.5922428510889994</v>
      </c>
      <c r="K54" s="30">
        <v>11.840229527410992</v>
      </c>
      <c r="L54" s="30">
        <v>7.4428000000000001</v>
      </c>
      <c r="M54" s="32">
        <v>9.1773000000000007</v>
      </c>
      <c r="N54" s="51">
        <v>34.407757148911003</v>
      </c>
      <c r="O54" s="30">
        <v>42.577905293006111</v>
      </c>
      <c r="P54" s="30">
        <v>43.442799999999998</v>
      </c>
      <c r="Q54" s="30">
        <v>45.177300000000002</v>
      </c>
      <c r="R54" s="29">
        <v>36.573524652066027</v>
      </c>
      <c r="S54" s="29">
        <v>34.85570951441472</v>
      </c>
      <c r="T54" s="29">
        <v>43.670196669550236</v>
      </c>
      <c r="U54" s="29">
        <v>44.60330132700399</v>
      </c>
      <c r="V54" s="31">
        <v>46.474592728449672</v>
      </c>
      <c r="W54" s="57">
        <v>2.1549067399280806</v>
      </c>
      <c r="X54" s="30"/>
      <c r="Y54" s="30">
        <v>37.180563047620119</v>
      </c>
      <c r="Z54" s="30">
        <v>40.703531041331111</v>
      </c>
      <c r="AA54" s="61">
        <v>46.928154860209382</v>
      </c>
      <c r="AB54" s="49">
        <v>48.799446261655071</v>
      </c>
    </row>
    <row r="55" spans="1:28" ht="12.75">
      <c r="A55" s="234"/>
      <c r="B55" s="22" t="s">
        <v>54</v>
      </c>
      <c r="C55" s="56" t="s">
        <v>157</v>
      </c>
      <c r="D55" s="68" t="s">
        <v>351</v>
      </c>
      <c r="E55" s="68" t="s">
        <v>352</v>
      </c>
      <c r="F55" s="29">
        <v>811.4</v>
      </c>
      <c r="G55" s="29">
        <f t="shared" si="0"/>
        <v>2662.0734908136483</v>
      </c>
      <c r="H55" s="29"/>
      <c r="I55" s="31">
        <v>45</v>
      </c>
      <c r="J55" s="51">
        <v>-3.231633719203999</v>
      </c>
      <c r="K55" s="30">
        <v>10.310333224473826</v>
      </c>
      <c r="L55" s="30">
        <v>6.0568000000000008</v>
      </c>
      <c r="M55" s="32">
        <v>7.2138000000000009</v>
      </c>
      <c r="N55" s="51">
        <v>41.768366280796002</v>
      </c>
      <c r="O55" s="30">
        <v>50.727962902485459</v>
      </c>
      <c r="P55" s="30">
        <v>51.056800000000003</v>
      </c>
      <c r="Q55" s="30">
        <v>52.213799999999999</v>
      </c>
      <c r="R55" s="29">
        <v>52.871579985210751</v>
      </c>
      <c r="S55" s="29">
        <v>48.888792557056945</v>
      </c>
      <c r="T55" s="29">
        <v>59.930937764956198</v>
      </c>
      <c r="U55" s="29">
        <v>60.336209021444418</v>
      </c>
      <c r="V55" s="31">
        <v>61.762139511954643</v>
      </c>
      <c r="W55" s="57">
        <v>2.026451344909511</v>
      </c>
      <c r="X55" s="30"/>
      <c r="Y55" s="30">
        <v>51.386267717162326</v>
      </c>
      <c r="Z55" s="30">
        <v>57.08971286293594</v>
      </c>
      <c r="AA55" s="61">
        <v>62.833684181549806</v>
      </c>
      <c r="AB55" s="49">
        <v>64.259614672060025</v>
      </c>
    </row>
    <row r="56" spans="1:28" ht="12.75">
      <c r="A56" s="234"/>
      <c r="B56" s="22" t="s">
        <v>55</v>
      </c>
      <c r="C56" s="56" t="s">
        <v>158</v>
      </c>
      <c r="D56" s="68" t="s">
        <v>353</v>
      </c>
      <c r="E56" s="68" t="s">
        <v>354</v>
      </c>
      <c r="F56" s="29">
        <v>1040</v>
      </c>
      <c r="G56" s="29">
        <f t="shared" si="0"/>
        <v>3412.0734908136483</v>
      </c>
      <c r="H56" s="29"/>
      <c r="I56" s="31">
        <v>32</v>
      </c>
      <c r="J56" s="51">
        <v>-4.7543839999998561E-2</v>
      </c>
      <c r="K56" s="30">
        <v>13.31000050540317</v>
      </c>
      <c r="L56" s="30">
        <v>8.8000000000000007</v>
      </c>
      <c r="M56" s="32">
        <v>11.1</v>
      </c>
      <c r="N56" s="51">
        <v>31.952456160000001</v>
      </c>
      <c r="O56" s="30">
        <v>39.394444725223977</v>
      </c>
      <c r="P56" s="30">
        <v>40.799999999999997</v>
      </c>
      <c r="Q56" s="30">
        <v>43.1</v>
      </c>
      <c r="R56" s="29">
        <v>28.749999999999996</v>
      </c>
      <c r="S56" s="29">
        <v>28.704284769230771</v>
      </c>
      <c r="T56" s="29">
        <v>35.860043005023051</v>
      </c>
      <c r="U56" s="29">
        <v>37.211538461538453</v>
      </c>
      <c r="V56" s="31">
        <v>39.42307692307692</v>
      </c>
      <c r="W56" s="57">
        <v>2.2618379036244751</v>
      </c>
      <c r="X56" s="30"/>
      <c r="Y56" s="30">
        <v>30.879128907331229</v>
      </c>
      <c r="Z56" s="30">
        <v>32.793915257963711</v>
      </c>
      <c r="AA56" s="61">
        <v>39.386382599638914</v>
      </c>
      <c r="AB56" s="49">
        <v>41.597921061177381</v>
      </c>
    </row>
    <row r="57" spans="1:28" ht="12.75">
      <c r="A57" s="234"/>
      <c r="B57" s="22" t="s">
        <v>56</v>
      </c>
      <c r="C57" s="56" t="s">
        <v>214</v>
      </c>
      <c r="D57" s="68" t="s">
        <v>355</v>
      </c>
      <c r="E57" s="68" t="s">
        <v>356</v>
      </c>
      <c r="F57" s="29">
        <v>1019.6</v>
      </c>
      <c r="G57" s="29">
        <f t="shared" si="0"/>
        <v>3345.1443569553803</v>
      </c>
      <c r="H57" s="29">
        <v>41</v>
      </c>
      <c r="I57" s="31"/>
      <c r="J57" s="51"/>
      <c r="K57" s="30"/>
      <c r="L57" s="30"/>
      <c r="M57" s="32"/>
      <c r="N57" s="51"/>
      <c r="O57" s="30"/>
      <c r="P57" s="30"/>
      <c r="Q57" s="30"/>
      <c r="R57" s="29">
        <v>38.152216555511963</v>
      </c>
      <c r="S57" s="29"/>
      <c r="T57" s="29"/>
      <c r="U57" s="29"/>
      <c r="V57" s="31"/>
      <c r="W57" s="57">
        <v>2.2439216337667878</v>
      </c>
      <c r="X57" s="30">
        <v>40.353002779292652</v>
      </c>
      <c r="Y57" s="30"/>
      <c r="Z57" s="30"/>
      <c r="AA57" s="61"/>
      <c r="AB57" s="49"/>
    </row>
    <row r="58" spans="1:28" ht="12.75">
      <c r="A58" s="234"/>
      <c r="B58" s="22" t="s">
        <v>57</v>
      </c>
      <c r="C58" s="56" t="s">
        <v>215</v>
      </c>
      <c r="D58" s="68" t="s">
        <v>357</v>
      </c>
      <c r="E58" s="68" t="s">
        <v>358</v>
      </c>
      <c r="F58" s="29">
        <v>134.19999999999999</v>
      </c>
      <c r="G58" s="29">
        <f t="shared" si="0"/>
        <v>440.28871391076109</v>
      </c>
      <c r="H58" s="29"/>
      <c r="I58" s="31"/>
      <c r="J58" s="51" t="s">
        <v>115</v>
      </c>
      <c r="K58" s="30" t="s">
        <v>115</v>
      </c>
      <c r="L58" s="30" t="s">
        <v>115</v>
      </c>
      <c r="M58" s="32"/>
      <c r="N58" s="51"/>
      <c r="O58" s="30"/>
      <c r="P58" s="30"/>
      <c r="Q58" s="30"/>
      <c r="R58" s="29"/>
      <c r="S58" s="29"/>
      <c r="T58" s="29"/>
      <c r="U58" s="29"/>
      <c r="V58" s="31"/>
      <c r="W58" s="57"/>
      <c r="X58" s="30"/>
      <c r="Y58" s="30"/>
      <c r="Z58" s="30"/>
      <c r="AA58" s="61"/>
      <c r="AB58" s="49"/>
    </row>
    <row r="59" spans="1:28" ht="12.75">
      <c r="A59" s="234"/>
      <c r="B59" s="22" t="s">
        <v>58</v>
      </c>
      <c r="C59" s="56" t="s">
        <v>166</v>
      </c>
      <c r="D59" s="68" t="s">
        <v>359</v>
      </c>
      <c r="E59" s="68" t="s">
        <v>360</v>
      </c>
      <c r="F59" s="29">
        <v>617.79999999999995</v>
      </c>
      <c r="G59" s="29">
        <f t="shared" si="0"/>
        <v>2026.9028871391074</v>
      </c>
      <c r="H59" s="29">
        <v>26</v>
      </c>
      <c r="I59" s="31"/>
      <c r="J59" s="51"/>
      <c r="K59" s="30"/>
      <c r="L59" s="30"/>
      <c r="M59" s="32"/>
      <c r="N59" s="51"/>
      <c r="O59" s="30"/>
      <c r="P59" s="30"/>
      <c r="Q59" s="30"/>
      <c r="R59" s="29">
        <v>38.685658789252187</v>
      </c>
      <c r="S59" s="29"/>
      <c r="T59" s="29"/>
      <c r="U59" s="29"/>
      <c r="V59" s="31"/>
      <c r="W59" s="57">
        <v>1.7625682836991348</v>
      </c>
      <c r="X59" s="30">
        <v>41.538634321299995</v>
      </c>
      <c r="Y59" s="30"/>
      <c r="Z59" s="30"/>
      <c r="AA59" s="61"/>
      <c r="AB59" s="49"/>
    </row>
    <row r="60" spans="1:28" ht="12.75">
      <c r="A60" s="234"/>
      <c r="B60" s="22" t="s">
        <v>59</v>
      </c>
      <c r="C60" s="56" t="s">
        <v>167</v>
      </c>
      <c r="D60" s="68" t="s">
        <v>361</v>
      </c>
      <c r="E60" s="68" t="s">
        <v>362</v>
      </c>
      <c r="F60" s="29">
        <v>363.6</v>
      </c>
      <c r="G60" s="29">
        <f t="shared" si="0"/>
        <v>1192.9133858267717</v>
      </c>
      <c r="H60" s="29">
        <v>19</v>
      </c>
      <c r="I60" s="31"/>
      <c r="J60" s="51" t="s">
        <v>115</v>
      </c>
      <c r="K60" s="30" t="s">
        <v>115</v>
      </c>
      <c r="L60" s="30" t="s">
        <v>115</v>
      </c>
      <c r="M60" s="32"/>
      <c r="N60" s="51"/>
      <c r="O60" s="30"/>
      <c r="P60" s="30"/>
      <c r="Q60" s="30"/>
      <c r="R60" s="29">
        <v>46.47964796479647</v>
      </c>
      <c r="S60" s="29"/>
      <c r="T60" s="29"/>
      <c r="U60" s="29"/>
      <c r="V60" s="31"/>
      <c r="W60" s="57">
        <v>1.3406537943447907</v>
      </c>
      <c r="X60" s="30">
        <v>50.166814615909765</v>
      </c>
      <c r="Y60" s="30"/>
      <c r="Z60" s="30"/>
      <c r="AA60" s="61"/>
      <c r="AB60" s="49"/>
    </row>
    <row r="61" spans="1:28" ht="12.75">
      <c r="A61" s="234"/>
      <c r="B61" s="22" t="s">
        <v>60</v>
      </c>
      <c r="C61" s="56" t="s">
        <v>168</v>
      </c>
      <c r="D61" s="68" t="s">
        <v>363</v>
      </c>
      <c r="E61" s="68" t="s">
        <v>364</v>
      </c>
      <c r="F61" s="29">
        <v>502.6</v>
      </c>
      <c r="G61" s="29">
        <f t="shared" si="0"/>
        <v>1648.9501312335958</v>
      </c>
      <c r="H61" s="29">
        <v>42</v>
      </c>
      <c r="I61" s="31"/>
      <c r="J61" s="51" t="s">
        <v>115</v>
      </c>
      <c r="K61" s="30" t="s">
        <v>115</v>
      </c>
      <c r="L61" s="30" t="s">
        <v>115</v>
      </c>
      <c r="M61" s="32"/>
      <c r="N61" s="51"/>
      <c r="O61" s="30"/>
      <c r="P61" s="30"/>
      <c r="Q61" s="30"/>
      <c r="R61" s="29">
        <v>79.387186629526454</v>
      </c>
      <c r="S61" s="29"/>
      <c r="T61" s="29"/>
      <c r="U61" s="29"/>
      <c r="V61" s="31"/>
      <c r="W61" s="57">
        <v>1.574470894890529</v>
      </c>
      <c r="X61" s="30">
        <v>82.519838628910719</v>
      </c>
      <c r="Y61" s="30"/>
      <c r="Z61" s="30"/>
      <c r="AA61" s="61"/>
      <c r="AB61" s="49"/>
    </row>
    <row r="62" spans="1:28" ht="12.75">
      <c r="A62" s="234"/>
      <c r="B62" s="22" t="s">
        <v>61</v>
      </c>
      <c r="C62" s="56" t="s">
        <v>159</v>
      </c>
      <c r="D62" s="68" t="s">
        <v>365</v>
      </c>
      <c r="E62" s="68" t="s">
        <v>366</v>
      </c>
      <c r="F62" s="29">
        <v>730</v>
      </c>
      <c r="G62" s="29">
        <f t="shared" si="0"/>
        <v>2395.0131233595798</v>
      </c>
      <c r="H62" s="29"/>
      <c r="I62" s="31">
        <v>29</v>
      </c>
      <c r="J62" s="51">
        <v>-4.4245972099999991</v>
      </c>
      <c r="K62" s="30">
        <v>9.2161025795320306</v>
      </c>
      <c r="L62" s="30">
        <v>5.08</v>
      </c>
      <c r="M62" s="32">
        <v>5.83</v>
      </c>
      <c r="N62" s="51">
        <v>24.575402790000002</v>
      </c>
      <c r="O62" s="30">
        <v>34.12005698862891</v>
      </c>
      <c r="P62" s="30">
        <v>34.08</v>
      </c>
      <c r="Q62" s="30">
        <v>34.83</v>
      </c>
      <c r="R62" s="29">
        <v>36.849315068493148</v>
      </c>
      <c r="S62" s="29">
        <v>30.788222999999999</v>
      </c>
      <c r="T62" s="29">
        <v>43.86309176524508</v>
      </c>
      <c r="U62" s="29">
        <v>43.80821917808219</v>
      </c>
      <c r="V62" s="31">
        <v>44.835616438356162</v>
      </c>
      <c r="W62" s="57">
        <v>1.9234755506235133</v>
      </c>
      <c r="X62" s="30"/>
      <c r="Y62" s="30">
        <v>33.423121014552763</v>
      </c>
      <c r="Z62" s="30">
        <v>41.12873303135413</v>
      </c>
      <c r="AA62" s="61">
        <v>46.443117192634951</v>
      </c>
      <c r="AB62" s="49">
        <v>47.470514452908915</v>
      </c>
    </row>
    <row r="63" spans="1:28" ht="12.75">
      <c r="A63" s="234"/>
      <c r="B63" s="22" t="s">
        <v>62</v>
      </c>
      <c r="C63" s="56" t="s">
        <v>160</v>
      </c>
      <c r="D63" s="68" t="s">
        <v>367</v>
      </c>
      <c r="E63" s="68" t="s">
        <v>368</v>
      </c>
      <c r="F63" s="29">
        <v>762.5</v>
      </c>
      <c r="G63" s="29">
        <f t="shared" si="0"/>
        <v>2501.6404199475064</v>
      </c>
      <c r="H63" s="29"/>
      <c r="I63" s="31">
        <v>30</v>
      </c>
      <c r="J63" s="51">
        <v>-3.9445645156250002</v>
      </c>
      <c r="K63" s="30">
        <v>9.654495201887455</v>
      </c>
      <c r="L63" s="30">
        <v>5.4700000000000006</v>
      </c>
      <c r="M63" s="32">
        <v>6.3825000000000003</v>
      </c>
      <c r="N63" s="51">
        <v>26.055435484375</v>
      </c>
      <c r="O63" s="30">
        <v>35.363608445493036</v>
      </c>
      <c r="P63" s="30">
        <v>35.47</v>
      </c>
      <c r="Q63" s="30">
        <v>36.3825</v>
      </c>
      <c r="R63" s="29">
        <v>36.590163934426229</v>
      </c>
      <c r="S63" s="29">
        <v>31.416964569672128</v>
      </c>
      <c r="T63" s="29">
        <v>43.624404518679391</v>
      </c>
      <c r="U63" s="29">
        <v>43.763934426229504</v>
      </c>
      <c r="V63" s="31">
        <v>44.960655737704911</v>
      </c>
      <c r="W63" s="57">
        <v>1.9659000731174652</v>
      </c>
      <c r="X63" s="30"/>
      <c r="Y63" s="30">
        <v>33.995194173760602</v>
      </c>
      <c r="Z63" s="30">
        <v>40.845310336330336</v>
      </c>
      <c r="AA63" s="61">
        <v>46.342164030317988</v>
      </c>
      <c r="AB63" s="49">
        <v>47.538885341793396</v>
      </c>
    </row>
    <row r="64" spans="1:28" ht="12.75">
      <c r="A64" s="234"/>
      <c r="B64" s="22" t="s">
        <v>63</v>
      </c>
      <c r="C64" s="56" t="s">
        <v>163</v>
      </c>
      <c r="D64" s="68" t="s">
        <v>369</v>
      </c>
      <c r="E64" s="68" t="s">
        <v>370</v>
      </c>
      <c r="F64" s="29">
        <v>784.5</v>
      </c>
      <c r="G64" s="29">
        <f t="shared" si="0"/>
        <v>2573.8188976377951</v>
      </c>
      <c r="H64" s="29">
        <v>27</v>
      </c>
      <c r="I64" s="31"/>
      <c r="J64" s="51">
        <v>-3.6224308422249987</v>
      </c>
      <c r="K64" s="30">
        <v>9.9501264410307826</v>
      </c>
      <c r="L64" s="30">
        <v>5.734</v>
      </c>
      <c r="M64" s="32">
        <v>6.7565000000000008</v>
      </c>
      <c r="N64" s="51"/>
      <c r="O64" s="30"/>
      <c r="P64" s="30"/>
      <c r="Q64" s="30"/>
      <c r="R64" s="29">
        <v>31.739961759082217</v>
      </c>
      <c r="S64" s="29"/>
      <c r="T64" s="29"/>
      <c r="U64" s="29"/>
      <c r="V64" s="31"/>
      <c r="W64" s="57">
        <v>1.9936184125801277</v>
      </c>
      <c r="X64" s="30">
        <v>34.281221685889264</v>
      </c>
      <c r="Y64" s="30"/>
      <c r="Z64" s="30"/>
      <c r="AA64" s="61"/>
      <c r="AB64" s="49"/>
    </row>
    <row r="65" spans="1:28" ht="12.75">
      <c r="A65" s="234"/>
      <c r="B65" s="22" t="s">
        <v>64</v>
      </c>
      <c r="C65" s="56" t="s">
        <v>161</v>
      </c>
      <c r="D65" s="68" t="s">
        <v>371</v>
      </c>
      <c r="E65" s="68" t="s">
        <v>372</v>
      </c>
      <c r="F65" s="29">
        <v>743</v>
      </c>
      <c r="G65" s="29">
        <f t="shared" si="0"/>
        <v>2437.6640419947507</v>
      </c>
      <c r="H65" s="29"/>
      <c r="I65" s="31">
        <v>28</v>
      </c>
      <c r="J65" s="51">
        <v>-4.2319897000999989</v>
      </c>
      <c r="K65" s="30">
        <v>9.3916945963117442</v>
      </c>
      <c r="L65" s="30">
        <v>5.2360000000000007</v>
      </c>
      <c r="M65" s="32">
        <v>6.0510000000000002</v>
      </c>
      <c r="N65" s="51">
        <v>23.768010299900002</v>
      </c>
      <c r="O65" s="30">
        <v>33.217608109062077</v>
      </c>
      <c r="P65" s="30">
        <v>33.236000000000004</v>
      </c>
      <c r="Q65" s="30">
        <v>34.051000000000002</v>
      </c>
      <c r="R65" s="29">
        <v>34.858681022880212</v>
      </c>
      <c r="S65" s="29">
        <v>29.162867160026916</v>
      </c>
      <c r="T65" s="29">
        <v>41.88103379416161</v>
      </c>
      <c r="U65" s="29">
        <v>41.905787348586813</v>
      </c>
      <c r="V65" s="31">
        <v>43.002691790040373</v>
      </c>
      <c r="W65" s="57">
        <v>1.9406606280400513</v>
      </c>
      <c r="X65" s="30"/>
      <c r="Y65" s="30">
        <v>31.774792635181772</v>
      </c>
      <c r="Z65" s="30">
        <v>39.128433086544618</v>
      </c>
      <c r="AA65" s="61">
        <v>44.517712823741661</v>
      </c>
      <c r="AB65" s="49">
        <v>45.614617265195221</v>
      </c>
    </row>
    <row r="66" spans="1:28" ht="12.75">
      <c r="A66" s="234"/>
      <c r="B66" s="22" t="s">
        <v>65</v>
      </c>
      <c r="C66" s="56" t="s">
        <v>216</v>
      </c>
      <c r="D66" s="68" t="s">
        <v>373</v>
      </c>
      <c r="E66" s="68" t="s">
        <v>374</v>
      </c>
      <c r="F66" s="29">
        <v>836.9</v>
      </c>
      <c r="G66" s="29">
        <f t="shared" ref="G66:G118" si="1">F66/0.3048</f>
        <v>2745.7349081364828</v>
      </c>
      <c r="H66" s="29">
        <v>27</v>
      </c>
      <c r="I66" s="31"/>
      <c r="J66" s="51"/>
      <c r="K66" s="30"/>
      <c r="L66" s="30"/>
      <c r="M66" s="32"/>
      <c r="N66" s="51"/>
      <c r="O66" s="30"/>
      <c r="P66" s="30"/>
      <c r="Q66" s="30"/>
      <c r="R66" s="29">
        <v>29.752658621101684</v>
      </c>
      <c r="S66" s="29"/>
      <c r="T66" s="29"/>
      <c r="U66" s="29"/>
      <c r="V66" s="31"/>
      <c r="W66" s="57">
        <v>2.0565309286772653</v>
      </c>
      <c r="X66" s="30">
        <v>32.209978406831482</v>
      </c>
      <c r="Y66" s="30"/>
      <c r="Z66" s="30"/>
      <c r="AA66" s="61"/>
      <c r="AB66" s="49"/>
    </row>
    <row r="67" spans="1:28" ht="12.75">
      <c r="A67" s="234"/>
      <c r="B67" s="22" t="s">
        <v>66</v>
      </c>
      <c r="C67" s="56" t="s">
        <v>217</v>
      </c>
      <c r="D67" s="68" t="s">
        <v>375</v>
      </c>
      <c r="E67" s="68" t="s">
        <v>376</v>
      </c>
      <c r="F67" s="29">
        <v>815</v>
      </c>
      <c r="G67" s="29">
        <f t="shared" si="1"/>
        <v>2673.8845144356956</v>
      </c>
      <c r="H67" s="29"/>
      <c r="I67" s="31">
        <v>47</v>
      </c>
      <c r="J67" s="51">
        <v>-3.1795912025000002</v>
      </c>
      <c r="K67" s="30">
        <v>10.358431565705711</v>
      </c>
      <c r="L67" s="30">
        <v>6.1</v>
      </c>
      <c r="M67" s="32">
        <v>7.2750000000000004</v>
      </c>
      <c r="N67" s="51">
        <v>43.820408797500001</v>
      </c>
      <c r="O67" s="30">
        <v>52.754684203169838</v>
      </c>
      <c r="P67" s="30">
        <v>53.1</v>
      </c>
      <c r="Q67" s="30">
        <v>54.274999999999999</v>
      </c>
      <c r="R67" s="29">
        <v>55.092024539877301</v>
      </c>
      <c r="S67" s="29">
        <v>51.190685641104295</v>
      </c>
      <c r="T67" s="29">
        <v>62.152986752355631</v>
      </c>
      <c r="U67" s="29">
        <v>62.576687116564415</v>
      </c>
      <c r="V67" s="31">
        <v>64.018404907975466</v>
      </c>
      <c r="W67" s="57">
        <v>2.0307588113589041</v>
      </c>
      <c r="X67" s="30"/>
      <c r="Y67" s="30">
        <v>53.68241424399865</v>
      </c>
      <c r="Z67" s="30">
        <v>59.307418140062651</v>
      </c>
      <c r="AA67" s="61">
        <v>65.06841571945877</v>
      </c>
      <c r="AB67" s="49">
        <v>66.510133510869821</v>
      </c>
    </row>
    <row r="68" spans="1:28" ht="12.75">
      <c r="A68" s="234"/>
      <c r="B68" s="22" t="s">
        <v>67</v>
      </c>
      <c r="C68" s="56" t="s">
        <v>218</v>
      </c>
      <c r="D68" s="68" t="s">
        <v>377</v>
      </c>
      <c r="E68" s="68" t="s">
        <v>378</v>
      </c>
      <c r="F68" s="29">
        <v>865</v>
      </c>
      <c r="G68" s="29">
        <f t="shared" si="1"/>
        <v>2837.9265091863517</v>
      </c>
      <c r="H68" s="29"/>
      <c r="I68" s="31">
        <v>26</v>
      </c>
      <c r="J68" s="51">
        <v>-2.4630628024999988</v>
      </c>
      <c r="K68" s="30">
        <v>11.023766415369822</v>
      </c>
      <c r="L68" s="30">
        <v>6.7000000000000011</v>
      </c>
      <c r="M68" s="32">
        <v>8.1250000000000018</v>
      </c>
      <c r="N68" s="51">
        <v>23.536937197500002</v>
      </c>
      <c r="O68" s="30">
        <v>32.124314675205454</v>
      </c>
      <c r="P68" s="30">
        <v>32.700000000000003</v>
      </c>
      <c r="Q68" s="30">
        <v>34.125</v>
      </c>
      <c r="R68" s="29">
        <v>27.630057803468208</v>
      </c>
      <c r="S68" s="29">
        <v>24.782586355491329</v>
      </c>
      <c r="T68" s="29">
        <v>34.71019037596006</v>
      </c>
      <c r="U68" s="29">
        <v>35.375722543352602</v>
      </c>
      <c r="V68" s="31">
        <v>37.023121387283233</v>
      </c>
      <c r="W68" s="57">
        <v>2.088531893599233</v>
      </c>
      <c r="X68" s="30"/>
      <c r="Y68" s="30">
        <v>27.197074093756338</v>
      </c>
      <c r="Z68" s="30">
        <v>31.807315453404456</v>
      </c>
      <c r="AA68" s="61">
        <v>37.790210281617611</v>
      </c>
      <c r="AB68" s="49">
        <v>39.437609125548242</v>
      </c>
    </row>
    <row r="69" spans="1:28" ht="12.75">
      <c r="A69" s="234"/>
      <c r="B69" s="22" t="s">
        <v>68</v>
      </c>
      <c r="C69" s="56" t="s">
        <v>219</v>
      </c>
      <c r="D69" s="68" t="s">
        <v>379</v>
      </c>
      <c r="E69" s="68" t="s">
        <v>380</v>
      </c>
      <c r="F69" s="29">
        <v>887.5</v>
      </c>
      <c r="G69" s="29">
        <f t="shared" si="1"/>
        <v>2911.7454068241468</v>
      </c>
      <c r="H69" s="29"/>
      <c r="I69" s="31"/>
      <c r="J69" s="51"/>
      <c r="K69" s="30"/>
      <c r="L69" s="30"/>
      <c r="M69" s="32"/>
      <c r="N69" s="51"/>
      <c r="O69" s="30"/>
      <c r="P69" s="30"/>
      <c r="Q69" s="30"/>
      <c r="R69" s="29"/>
      <c r="S69" s="29"/>
      <c r="T69" s="29"/>
      <c r="U69" s="29"/>
      <c r="V69" s="31"/>
      <c r="W69" s="57"/>
      <c r="X69" s="30"/>
      <c r="Y69" s="30"/>
      <c r="Z69" s="30"/>
      <c r="AA69" s="61"/>
      <c r="AB69" s="49"/>
    </row>
    <row r="70" spans="1:28" ht="12.75">
      <c r="A70" s="234"/>
      <c r="B70" s="22" t="s">
        <v>69</v>
      </c>
      <c r="C70" s="56" t="s">
        <v>220</v>
      </c>
      <c r="D70" s="68" t="s">
        <v>377</v>
      </c>
      <c r="E70" s="68" t="s">
        <v>381</v>
      </c>
      <c r="F70" s="29">
        <v>1014.1</v>
      </c>
      <c r="G70" s="29">
        <f t="shared" si="1"/>
        <v>3327.0997375328084</v>
      </c>
      <c r="H70" s="29"/>
      <c r="I70" s="31"/>
      <c r="J70" s="51"/>
      <c r="K70" s="30"/>
      <c r="L70" s="30"/>
      <c r="M70" s="32"/>
      <c r="N70" s="51"/>
      <c r="O70" s="30"/>
      <c r="P70" s="30"/>
      <c r="Q70" s="30"/>
      <c r="R70" s="29"/>
      <c r="S70" s="29"/>
      <c r="T70" s="29"/>
      <c r="U70" s="29"/>
      <c r="V70" s="31"/>
      <c r="W70" s="57"/>
      <c r="X70" s="30"/>
      <c r="Y70" s="30"/>
      <c r="Z70" s="30"/>
      <c r="AA70" s="61"/>
      <c r="AB70" s="49"/>
    </row>
    <row r="71" spans="1:28" ht="12.75">
      <c r="A71" s="234"/>
      <c r="B71" s="22" t="s">
        <v>70</v>
      </c>
      <c r="C71" s="56" t="s">
        <v>221</v>
      </c>
      <c r="D71" s="68" t="s">
        <v>382</v>
      </c>
      <c r="E71" s="68" t="s">
        <v>383</v>
      </c>
      <c r="F71" s="29">
        <v>1043.0999999999999</v>
      </c>
      <c r="G71" s="29">
        <f t="shared" si="1"/>
        <v>3422.2440944881887</v>
      </c>
      <c r="H71" s="29"/>
      <c r="I71" s="31">
        <v>39</v>
      </c>
      <c r="J71" s="51">
        <v>-6.0492896889998704E-3</v>
      </c>
      <c r="K71" s="30">
        <v>13.349865230409176</v>
      </c>
      <c r="L71" s="30">
        <v>8.8371999999999993</v>
      </c>
      <c r="M71" s="32">
        <v>11.152700000000001</v>
      </c>
      <c r="N71" s="51">
        <v>38.993950710310997</v>
      </c>
      <c r="O71" s="30">
        <v>46.416591794671767</v>
      </c>
      <c r="P71" s="30">
        <v>47.837199999999996</v>
      </c>
      <c r="Q71" s="30">
        <v>50.152700000000003</v>
      </c>
      <c r="R71" s="29">
        <v>35.375323554788608</v>
      </c>
      <c r="S71" s="29">
        <v>35.369524216576551</v>
      </c>
      <c r="T71" s="29">
        <v>42.485468118753495</v>
      </c>
      <c r="U71" s="29">
        <v>43.847378007861181</v>
      </c>
      <c r="V71" s="31">
        <v>46.067203527945551</v>
      </c>
      <c r="W71" s="57">
        <v>2.264507220763623</v>
      </c>
      <c r="X71" s="30"/>
      <c r="Y71" s="30">
        <v>37.540463935456451</v>
      </c>
      <c r="Z71" s="30">
        <v>39.41688198278046</v>
      </c>
      <c r="AA71" s="61">
        <v>46.018317726741088</v>
      </c>
      <c r="AB71" s="49">
        <v>48.238143246825452</v>
      </c>
    </row>
    <row r="72" spans="1:28" ht="12.75">
      <c r="A72" s="234"/>
      <c r="B72" s="22" t="s">
        <v>71</v>
      </c>
      <c r="C72" s="56" t="s">
        <v>222</v>
      </c>
      <c r="D72" s="68" t="s">
        <v>384</v>
      </c>
      <c r="E72" s="68" t="s">
        <v>385</v>
      </c>
      <c r="F72" s="29">
        <v>255.1</v>
      </c>
      <c r="G72" s="29">
        <f t="shared" si="1"/>
        <v>836.94225721784767</v>
      </c>
      <c r="H72" s="29"/>
      <c r="I72" s="31"/>
      <c r="J72" s="51" t="s">
        <v>115</v>
      </c>
      <c r="K72" s="30" t="s">
        <v>115</v>
      </c>
      <c r="L72" s="30" t="s">
        <v>115</v>
      </c>
      <c r="M72" s="32"/>
      <c r="N72" s="51"/>
      <c r="O72" s="30"/>
      <c r="P72" s="30"/>
      <c r="Q72" s="30"/>
      <c r="R72" s="29"/>
      <c r="S72" s="29"/>
      <c r="T72" s="29"/>
      <c r="U72" s="29"/>
      <c r="V72" s="31"/>
      <c r="W72" s="57"/>
      <c r="X72" s="30"/>
      <c r="Y72" s="30"/>
      <c r="Z72" s="30"/>
      <c r="AA72" s="61"/>
      <c r="AB72" s="49"/>
    </row>
    <row r="73" spans="1:28" ht="12.75">
      <c r="A73" s="234"/>
      <c r="B73" s="22" t="s">
        <v>72</v>
      </c>
      <c r="C73" s="56" t="s">
        <v>169</v>
      </c>
      <c r="D73" s="68" t="s">
        <v>386</v>
      </c>
      <c r="E73" s="68" t="s">
        <v>387</v>
      </c>
      <c r="F73" s="29">
        <v>470.3</v>
      </c>
      <c r="G73" s="29">
        <f t="shared" si="1"/>
        <v>1542.9790026246719</v>
      </c>
      <c r="H73" s="29">
        <v>26</v>
      </c>
      <c r="I73" s="31"/>
      <c r="J73" s="51" t="s">
        <v>115</v>
      </c>
      <c r="K73" s="30" t="s">
        <v>115</v>
      </c>
      <c r="L73" s="30" t="s">
        <v>115</v>
      </c>
      <c r="M73" s="32"/>
      <c r="N73" s="51"/>
      <c r="O73" s="30"/>
      <c r="P73" s="30"/>
      <c r="Q73" s="30"/>
      <c r="R73" s="29">
        <v>50.818626408675307</v>
      </c>
      <c r="S73" s="29"/>
      <c r="T73" s="29"/>
      <c r="U73" s="29"/>
      <c r="V73" s="31"/>
      <c r="W73" s="57">
        <v>1.5189211773398656</v>
      </c>
      <c r="X73" s="30">
        <v>54.048312093004178</v>
      </c>
      <c r="Y73" s="30"/>
      <c r="Z73" s="30"/>
      <c r="AA73" s="61"/>
      <c r="AB73" s="49"/>
    </row>
    <row r="74" spans="1:28" ht="12.75">
      <c r="A74" s="234"/>
      <c r="B74" s="22" t="s">
        <v>73</v>
      </c>
      <c r="C74" s="56" t="s">
        <v>223</v>
      </c>
      <c r="D74" s="68" t="s">
        <v>388</v>
      </c>
      <c r="E74" s="68" t="s">
        <v>389</v>
      </c>
      <c r="F74" s="29">
        <v>413.6</v>
      </c>
      <c r="G74" s="29">
        <f t="shared" si="1"/>
        <v>1356.9553805774278</v>
      </c>
      <c r="H74" s="29"/>
      <c r="I74" s="31"/>
      <c r="J74" s="51" t="s">
        <v>115</v>
      </c>
      <c r="K74" s="30" t="s">
        <v>115</v>
      </c>
      <c r="L74" s="30" t="s">
        <v>115</v>
      </c>
      <c r="M74" s="32"/>
      <c r="N74" s="51"/>
      <c r="O74" s="30"/>
      <c r="P74" s="30"/>
      <c r="Q74" s="30"/>
      <c r="R74" s="29"/>
      <c r="S74" s="29"/>
      <c r="T74" s="29"/>
      <c r="U74" s="29"/>
      <c r="V74" s="31"/>
      <c r="W74" s="57"/>
      <c r="X74" s="30"/>
      <c r="Y74" s="30"/>
      <c r="Z74" s="30"/>
      <c r="AA74" s="61"/>
      <c r="AB74" s="49"/>
    </row>
    <row r="75" spans="1:28" ht="12.75">
      <c r="A75" s="234"/>
      <c r="B75" s="22" t="s">
        <v>74</v>
      </c>
      <c r="C75" s="56" t="s">
        <v>224</v>
      </c>
      <c r="D75" s="68" t="s">
        <v>390</v>
      </c>
      <c r="E75" s="68" t="s">
        <v>391</v>
      </c>
      <c r="F75" s="29">
        <v>434.9</v>
      </c>
      <c r="G75" s="29">
        <f t="shared" si="1"/>
        <v>1426.8372703412072</v>
      </c>
      <c r="H75" s="29"/>
      <c r="I75" s="31"/>
      <c r="J75" s="51" t="s">
        <v>115</v>
      </c>
      <c r="K75" s="30" t="s">
        <v>115</v>
      </c>
      <c r="L75" s="30" t="s">
        <v>115</v>
      </c>
      <c r="M75" s="32"/>
      <c r="N75" s="51"/>
      <c r="O75" s="30"/>
      <c r="P75" s="30"/>
      <c r="Q75" s="30"/>
      <c r="R75" s="29"/>
      <c r="S75" s="29"/>
      <c r="T75" s="29"/>
      <c r="U75" s="29"/>
      <c r="V75" s="31"/>
      <c r="W75" s="57"/>
      <c r="X75" s="30"/>
      <c r="Y75" s="30"/>
      <c r="Z75" s="30"/>
      <c r="AA75" s="61"/>
      <c r="AB75" s="49"/>
    </row>
    <row r="76" spans="1:28" ht="12.75">
      <c r="A76" s="234"/>
      <c r="B76" s="22" t="s">
        <v>75</v>
      </c>
      <c r="C76" s="56" t="s">
        <v>142</v>
      </c>
      <c r="D76" s="68" t="s">
        <v>392</v>
      </c>
      <c r="E76" s="68" t="s">
        <v>393</v>
      </c>
      <c r="F76" s="29">
        <v>628.29999999999995</v>
      </c>
      <c r="G76" s="29">
        <f t="shared" si="1"/>
        <v>2061.3517060367453</v>
      </c>
      <c r="H76" s="29">
        <v>37</v>
      </c>
      <c r="I76" s="31"/>
      <c r="J76" s="51"/>
      <c r="K76" s="30"/>
      <c r="L76" s="30"/>
      <c r="M76" s="32"/>
      <c r="N76" s="51"/>
      <c r="O76" s="30"/>
      <c r="P76" s="30"/>
      <c r="Q76" s="30"/>
      <c r="R76" s="29">
        <v>55.546713353493558</v>
      </c>
      <c r="S76" s="29"/>
      <c r="T76" s="29"/>
      <c r="U76" s="29"/>
      <c r="V76" s="31"/>
      <c r="W76" s="57">
        <v>1.7786087109236393</v>
      </c>
      <c r="X76" s="30">
        <v>58.377540523513673</v>
      </c>
      <c r="Y76" s="30"/>
      <c r="Z76" s="30"/>
      <c r="AA76" s="61"/>
      <c r="AB76" s="49"/>
    </row>
    <row r="77" spans="1:28" ht="12.75">
      <c r="A77" s="234"/>
      <c r="B77" s="22" t="s">
        <v>76</v>
      </c>
      <c r="C77" s="56" t="s">
        <v>143</v>
      </c>
      <c r="D77" s="68" t="s">
        <v>394</v>
      </c>
      <c r="E77" s="68" t="s">
        <v>395</v>
      </c>
      <c r="F77" s="29">
        <v>735.7</v>
      </c>
      <c r="G77" s="29">
        <f t="shared" si="1"/>
        <v>2413.7139107611547</v>
      </c>
      <c r="H77" s="29">
        <v>32</v>
      </c>
      <c r="I77" s="31"/>
      <c r="J77" s="51"/>
      <c r="K77" s="30"/>
      <c r="L77" s="30"/>
      <c r="M77" s="32"/>
      <c r="N77" s="51"/>
      <c r="O77" s="30"/>
      <c r="P77" s="30"/>
      <c r="Q77" s="30"/>
      <c r="R77" s="29">
        <v>40.641565855647677</v>
      </c>
      <c r="S77" s="29"/>
      <c r="T77" s="29"/>
      <c r="U77" s="29"/>
      <c r="V77" s="31"/>
      <c r="W77" s="57">
        <v>1.9310462972380333</v>
      </c>
      <c r="X77" s="30">
        <v>43.266339944594307</v>
      </c>
      <c r="Y77" s="30"/>
      <c r="Z77" s="30"/>
      <c r="AA77" s="61"/>
      <c r="AB77" s="49"/>
    </row>
    <row r="78" spans="1:28" ht="12.75">
      <c r="A78" s="234"/>
      <c r="B78" s="22" t="s">
        <v>77</v>
      </c>
      <c r="C78" s="56" t="s">
        <v>225</v>
      </c>
      <c r="D78" s="68" t="s">
        <v>396</v>
      </c>
      <c r="E78" s="68" t="s">
        <v>397</v>
      </c>
      <c r="F78" s="29">
        <v>854.4</v>
      </c>
      <c r="G78" s="29">
        <f t="shared" si="1"/>
        <v>2803.1496062992123</v>
      </c>
      <c r="H78" s="29"/>
      <c r="I78" s="31">
        <v>30</v>
      </c>
      <c r="J78" s="51">
        <v>-2.6139874992639989</v>
      </c>
      <c r="K78" s="30">
        <v>10.88314141346418</v>
      </c>
      <c r="L78" s="30">
        <v>6.5728000000000009</v>
      </c>
      <c r="M78" s="32">
        <v>7.9448000000000008</v>
      </c>
      <c r="N78" s="51">
        <v>27.386012500736001</v>
      </c>
      <c r="O78" s="30">
        <v>36.046189674146767</v>
      </c>
      <c r="P78" s="30">
        <v>36.572800000000001</v>
      </c>
      <c r="Q78" s="30">
        <v>37.944800000000001</v>
      </c>
      <c r="R78" s="29">
        <v>32.65449438202247</v>
      </c>
      <c r="S78" s="29">
        <v>29.595052084194755</v>
      </c>
      <c r="T78" s="29">
        <v>39.731027240340318</v>
      </c>
      <c r="U78" s="29">
        <v>40.34737827715356</v>
      </c>
      <c r="V78" s="31">
        <v>41.953183520599246</v>
      </c>
      <c r="W78" s="57">
        <v>2.0765996489341738</v>
      </c>
      <c r="X78" s="30"/>
      <c r="Y78" s="30">
        <v>32.025529201392999</v>
      </c>
      <c r="Z78" s="30">
        <v>36.839845356384664</v>
      </c>
      <c r="AA78" s="61">
        <v>42.777855394351796</v>
      </c>
      <c r="AB78" s="49">
        <v>44.38366063779749</v>
      </c>
    </row>
    <row r="79" spans="1:28" ht="12.75">
      <c r="A79" s="234"/>
      <c r="B79" s="22" t="s">
        <v>78</v>
      </c>
      <c r="C79" s="56" t="s">
        <v>226</v>
      </c>
      <c r="D79" s="68" t="s">
        <v>398</v>
      </c>
      <c r="E79" s="68" t="s">
        <v>399</v>
      </c>
      <c r="F79" s="29">
        <v>431.9</v>
      </c>
      <c r="G79" s="29">
        <f t="shared" si="1"/>
        <v>1416.9947506561678</v>
      </c>
      <c r="H79" s="29"/>
      <c r="I79" s="31"/>
      <c r="J79" s="51" t="s">
        <v>115</v>
      </c>
      <c r="K79" s="30" t="s">
        <v>115</v>
      </c>
      <c r="L79" s="30" t="s">
        <v>115</v>
      </c>
      <c r="M79" s="32"/>
      <c r="N79" s="51"/>
      <c r="O79" s="30"/>
      <c r="P79" s="30"/>
      <c r="Q79" s="30"/>
      <c r="R79" s="29"/>
      <c r="S79" s="29"/>
      <c r="T79" s="29"/>
      <c r="U79" s="29"/>
      <c r="V79" s="31"/>
      <c r="W79" s="57"/>
      <c r="X79" s="30"/>
      <c r="Y79" s="30"/>
      <c r="Z79" s="30"/>
      <c r="AA79" s="61"/>
      <c r="AB79" s="49"/>
    </row>
    <row r="80" spans="1:28" ht="12.75">
      <c r="A80" s="234"/>
      <c r="B80" s="22" t="s">
        <v>79</v>
      </c>
      <c r="C80" s="56" t="s">
        <v>227</v>
      </c>
      <c r="D80" s="68" t="s">
        <v>400</v>
      </c>
      <c r="E80" s="68" t="s">
        <v>399</v>
      </c>
      <c r="F80" s="29">
        <v>321.5</v>
      </c>
      <c r="G80" s="29">
        <f t="shared" si="1"/>
        <v>1054.7900262467192</v>
      </c>
      <c r="H80" s="29"/>
      <c r="I80" s="31"/>
      <c r="J80" s="51" t="s">
        <v>115</v>
      </c>
      <c r="K80" s="30" t="s">
        <v>115</v>
      </c>
      <c r="L80" s="30" t="s">
        <v>115</v>
      </c>
      <c r="M80" s="32"/>
      <c r="N80" s="51"/>
      <c r="O80" s="30"/>
      <c r="P80" s="30"/>
      <c r="Q80" s="30"/>
      <c r="R80" s="29"/>
      <c r="S80" s="29"/>
      <c r="T80" s="29"/>
      <c r="U80" s="29"/>
      <c r="V80" s="31"/>
      <c r="W80" s="57"/>
      <c r="X80" s="30"/>
      <c r="Y80" s="30"/>
      <c r="Z80" s="30"/>
      <c r="AA80" s="61"/>
      <c r="AB80" s="49"/>
    </row>
    <row r="81" spans="1:28" ht="12.75">
      <c r="A81" s="234"/>
      <c r="B81" s="22" t="s">
        <v>80</v>
      </c>
      <c r="C81" s="56" t="s">
        <v>228</v>
      </c>
      <c r="D81" s="68" t="s">
        <v>400</v>
      </c>
      <c r="E81" s="68" t="s">
        <v>401</v>
      </c>
      <c r="F81" s="29">
        <v>186</v>
      </c>
      <c r="G81" s="29">
        <f t="shared" si="1"/>
        <v>610.23622047244089</v>
      </c>
      <c r="H81" s="29"/>
      <c r="I81" s="31"/>
      <c r="J81" s="51" t="s">
        <v>115</v>
      </c>
      <c r="K81" s="30" t="s">
        <v>115</v>
      </c>
      <c r="L81" s="30" t="s">
        <v>115</v>
      </c>
      <c r="M81" s="32"/>
      <c r="N81" s="51"/>
      <c r="O81" s="30"/>
      <c r="P81" s="30"/>
      <c r="Q81" s="30"/>
      <c r="R81" s="29"/>
      <c r="S81" s="29"/>
      <c r="T81" s="29"/>
      <c r="U81" s="29"/>
      <c r="V81" s="31"/>
      <c r="W81" s="57"/>
      <c r="X81" s="30"/>
      <c r="Y81" s="30"/>
      <c r="Z81" s="30"/>
      <c r="AA81" s="61"/>
      <c r="AB81" s="49"/>
    </row>
    <row r="82" spans="1:28" ht="12.75">
      <c r="A82" s="234"/>
      <c r="B82" s="22" t="s">
        <v>81</v>
      </c>
      <c r="C82" s="56" t="s">
        <v>229</v>
      </c>
      <c r="D82" s="68" t="s">
        <v>402</v>
      </c>
      <c r="E82" s="68" t="s">
        <v>403</v>
      </c>
      <c r="F82" s="29">
        <v>402.6</v>
      </c>
      <c r="G82" s="29">
        <f t="shared" si="1"/>
        <v>1320.8661417322835</v>
      </c>
      <c r="H82" s="29"/>
      <c r="I82" s="31"/>
      <c r="J82" s="51" t="s">
        <v>115</v>
      </c>
      <c r="K82" s="30" t="s">
        <v>115</v>
      </c>
      <c r="L82" s="30" t="s">
        <v>115</v>
      </c>
      <c r="M82" s="32"/>
      <c r="N82" s="51"/>
      <c r="O82" s="30"/>
      <c r="P82" s="30"/>
      <c r="Q82" s="30"/>
      <c r="R82" s="29"/>
      <c r="S82" s="29"/>
      <c r="T82" s="29"/>
      <c r="U82" s="29"/>
      <c r="V82" s="31"/>
      <c r="W82" s="57"/>
      <c r="X82" s="30"/>
      <c r="Y82" s="30"/>
      <c r="Z82" s="30"/>
      <c r="AA82" s="61"/>
      <c r="AB82" s="49"/>
    </row>
    <row r="83" spans="1:28" ht="12.75">
      <c r="A83" s="234"/>
      <c r="B83" s="22" t="s">
        <v>82</v>
      </c>
      <c r="C83" s="56" t="s">
        <v>138</v>
      </c>
      <c r="D83" s="68" t="s">
        <v>404</v>
      </c>
      <c r="E83" s="68" t="s">
        <v>405</v>
      </c>
      <c r="F83" s="29">
        <v>552</v>
      </c>
      <c r="G83" s="29">
        <f t="shared" si="1"/>
        <v>1811.0236220472441</v>
      </c>
      <c r="H83" s="29"/>
      <c r="I83" s="31">
        <v>32</v>
      </c>
      <c r="J83" s="51" t="s">
        <v>115</v>
      </c>
      <c r="K83" s="30" t="s">
        <v>115</v>
      </c>
      <c r="L83" s="30" t="s">
        <v>115</v>
      </c>
      <c r="M83" s="32"/>
      <c r="N83" s="51"/>
      <c r="O83" s="30"/>
      <c r="P83" s="30"/>
      <c r="Q83" s="30"/>
      <c r="R83" s="29">
        <v>54.166666666666664</v>
      </c>
      <c r="S83" s="29"/>
      <c r="T83" s="29"/>
      <c r="U83" s="29"/>
      <c r="V83" s="31"/>
      <c r="W83" s="57"/>
      <c r="X83" s="30"/>
      <c r="Y83" s="30"/>
      <c r="Z83" s="30"/>
      <c r="AA83" s="61"/>
      <c r="AB83" s="49"/>
    </row>
    <row r="84" spans="1:28" ht="12.75">
      <c r="A84" s="234"/>
      <c r="B84" s="22" t="s">
        <v>83</v>
      </c>
      <c r="C84" s="56" t="s">
        <v>139</v>
      </c>
      <c r="D84" s="68" t="s">
        <v>406</v>
      </c>
      <c r="E84" s="68" t="s">
        <v>407</v>
      </c>
      <c r="F84" s="29">
        <v>588.9</v>
      </c>
      <c r="G84" s="29">
        <f t="shared" si="1"/>
        <v>1932.0866141732281</v>
      </c>
      <c r="H84" s="29"/>
      <c r="I84" s="31">
        <v>27</v>
      </c>
      <c r="J84" s="51" t="s">
        <v>115</v>
      </c>
      <c r="K84" s="30" t="s">
        <v>115</v>
      </c>
      <c r="L84" s="30" t="s">
        <v>115</v>
      </c>
      <c r="M84" s="32"/>
      <c r="N84" s="51"/>
      <c r="O84" s="30"/>
      <c r="P84" s="30"/>
      <c r="Q84" s="30"/>
      <c r="R84" s="29">
        <v>42.282221090168107</v>
      </c>
      <c r="S84" s="29"/>
      <c r="T84" s="29"/>
      <c r="U84" s="29"/>
      <c r="V84" s="31"/>
      <c r="W84" s="57"/>
      <c r="X84" s="30"/>
      <c r="Y84" s="30"/>
      <c r="Z84" s="30"/>
      <c r="AA84" s="61"/>
      <c r="AB84" s="49"/>
    </row>
    <row r="85" spans="1:28" ht="12.75">
      <c r="A85" s="234"/>
      <c r="B85" s="22" t="s">
        <v>84</v>
      </c>
      <c r="C85" s="56" t="s">
        <v>140</v>
      </c>
      <c r="D85" s="68" t="s">
        <v>408</v>
      </c>
      <c r="E85" s="68" t="s">
        <v>409</v>
      </c>
      <c r="F85" s="29">
        <v>583.4</v>
      </c>
      <c r="G85" s="29">
        <f t="shared" si="1"/>
        <v>1914.0419947506559</v>
      </c>
      <c r="H85" s="29"/>
      <c r="I85" s="31">
        <v>36</v>
      </c>
      <c r="J85" s="51" t="s">
        <v>115</v>
      </c>
      <c r="K85" s="30" t="s">
        <v>115</v>
      </c>
      <c r="L85" s="30" t="s">
        <v>115</v>
      </c>
      <c r="M85" s="32"/>
      <c r="N85" s="51"/>
      <c r="O85" s="30"/>
      <c r="P85" s="30"/>
      <c r="Q85" s="30"/>
      <c r="R85" s="29">
        <v>58.10764484058965</v>
      </c>
      <c r="S85" s="29"/>
      <c r="T85" s="29"/>
      <c r="U85" s="29"/>
      <c r="V85" s="31"/>
      <c r="W85" s="57"/>
      <c r="X85" s="30"/>
      <c r="Y85" s="30"/>
      <c r="Z85" s="30"/>
      <c r="AA85" s="61"/>
      <c r="AB85" s="49"/>
    </row>
    <row r="86" spans="1:28" ht="12.75">
      <c r="A86" s="234"/>
      <c r="B86" s="22" t="s">
        <v>85</v>
      </c>
      <c r="C86" s="56" t="s">
        <v>141</v>
      </c>
      <c r="D86" s="68" t="s">
        <v>410</v>
      </c>
      <c r="E86" s="68" t="s">
        <v>411</v>
      </c>
      <c r="F86" s="29">
        <v>697.1</v>
      </c>
      <c r="G86" s="29">
        <f t="shared" si="1"/>
        <v>2287.0734908136483</v>
      </c>
      <c r="H86" s="29"/>
      <c r="I86" s="31">
        <v>36</v>
      </c>
      <c r="J86" s="51">
        <v>-4.9155834266089986</v>
      </c>
      <c r="K86" s="30">
        <v>8.7703507513473671</v>
      </c>
      <c r="L86" s="30">
        <v>4.6852</v>
      </c>
      <c r="M86" s="32">
        <v>5.2707000000000015</v>
      </c>
      <c r="N86" s="51">
        <v>31.084416573391003</v>
      </c>
      <c r="O86" s="30">
        <v>40.872417084081867</v>
      </c>
      <c r="P86" s="30">
        <v>40.685200000000002</v>
      </c>
      <c r="Q86" s="30">
        <v>41.270700000000005</v>
      </c>
      <c r="R86" s="29">
        <v>48.63003873188925</v>
      </c>
      <c r="S86" s="29">
        <v>41.578563439091958</v>
      </c>
      <c r="T86" s="29">
        <v>55.619591284007839</v>
      </c>
      <c r="U86" s="29">
        <v>55.35102567780806</v>
      </c>
      <c r="V86" s="31">
        <v>56.190933868885388</v>
      </c>
      <c r="W86" s="57">
        <v>1.8786653491210126</v>
      </c>
      <c r="X86" s="30"/>
      <c r="Y86" s="30">
        <v>44.273535966879955</v>
      </c>
      <c r="Z86" s="30">
        <v>52.93358897723207</v>
      </c>
      <c r="AA86" s="61">
        <v>58.045998205596064</v>
      </c>
      <c r="AB86" s="49">
        <v>58.885906396673384</v>
      </c>
    </row>
    <row r="87" spans="1:28" ht="12.75">
      <c r="A87" s="234"/>
      <c r="B87" s="22" t="s">
        <v>86</v>
      </c>
      <c r="C87" s="56" t="s">
        <v>230</v>
      </c>
      <c r="D87" s="68" t="s">
        <v>412</v>
      </c>
      <c r="E87" s="68" t="s">
        <v>413</v>
      </c>
      <c r="F87" s="29">
        <v>48.8</v>
      </c>
      <c r="G87" s="29">
        <f t="shared" si="1"/>
        <v>160.1049868766404</v>
      </c>
      <c r="H87" s="29"/>
      <c r="I87" s="31"/>
      <c r="J87" s="51" t="s">
        <v>115</v>
      </c>
      <c r="K87" s="30" t="s">
        <v>115</v>
      </c>
      <c r="L87" s="30" t="s">
        <v>115</v>
      </c>
      <c r="M87" s="32"/>
      <c r="N87" s="51"/>
      <c r="O87" s="30"/>
      <c r="P87" s="30"/>
      <c r="Q87" s="30"/>
      <c r="R87" s="29"/>
      <c r="S87" s="29"/>
      <c r="T87" s="29"/>
      <c r="U87" s="29"/>
      <c r="V87" s="31"/>
      <c r="W87" s="57"/>
      <c r="X87" s="30"/>
      <c r="Y87" s="30"/>
      <c r="Z87" s="30"/>
      <c r="AA87" s="61"/>
      <c r="AB87" s="49"/>
    </row>
    <row r="88" spans="1:28" ht="12.75">
      <c r="A88" s="234"/>
      <c r="B88" s="22" t="s">
        <v>87</v>
      </c>
      <c r="C88" s="56" t="s">
        <v>231</v>
      </c>
      <c r="D88" s="68" t="s">
        <v>414</v>
      </c>
      <c r="E88" s="68" t="s">
        <v>415</v>
      </c>
      <c r="F88" s="29">
        <v>347.5</v>
      </c>
      <c r="G88" s="29">
        <f t="shared" si="1"/>
        <v>1140.0918635170603</v>
      </c>
      <c r="H88" s="29"/>
      <c r="I88" s="31"/>
      <c r="J88" s="51" t="s">
        <v>115</v>
      </c>
      <c r="K88" s="30" t="s">
        <v>115</v>
      </c>
      <c r="L88" s="30" t="s">
        <v>115</v>
      </c>
      <c r="M88" s="32"/>
      <c r="N88" s="51"/>
      <c r="O88" s="30"/>
      <c r="P88" s="30"/>
      <c r="Q88" s="30"/>
      <c r="R88" s="29"/>
      <c r="S88" s="29"/>
      <c r="T88" s="29"/>
      <c r="U88" s="29"/>
      <c r="V88" s="31"/>
      <c r="W88" s="57"/>
      <c r="X88" s="30"/>
      <c r="Y88" s="30"/>
      <c r="Z88" s="30"/>
      <c r="AA88" s="61"/>
      <c r="AB88" s="49"/>
    </row>
    <row r="89" spans="1:28" ht="12.75">
      <c r="A89" s="234"/>
      <c r="B89" s="22" t="s">
        <v>88</v>
      </c>
      <c r="C89" s="56" t="s">
        <v>232</v>
      </c>
      <c r="D89" s="68" t="s">
        <v>416</v>
      </c>
      <c r="E89" s="68" t="s">
        <v>417</v>
      </c>
      <c r="F89" s="29">
        <v>405</v>
      </c>
      <c r="G89" s="29">
        <f t="shared" si="1"/>
        <v>1328.7401574803148</v>
      </c>
      <c r="H89" s="29"/>
      <c r="I89" s="31"/>
      <c r="J89" s="51" t="s">
        <v>115</v>
      </c>
      <c r="K89" s="30" t="s">
        <v>115</v>
      </c>
      <c r="L89" s="30" t="s">
        <v>115</v>
      </c>
      <c r="M89" s="32"/>
      <c r="N89" s="51"/>
      <c r="O89" s="30"/>
      <c r="P89" s="30"/>
      <c r="Q89" s="30"/>
      <c r="R89" s="29"/>
      <c r="S89" s="29"/>
      <c r="T89" s="29"/>
      <c r="U89" s="29"/>
      <c r="V89" s="31"/>
      <c r="W89" s="57"/>
      <c r="X89" s="30"/>
      <c r="Y89" s="30"/>
      <c r="Z89" s="30"/>
      <c r="AA89" s="61"/>
      <c r="AB89" s="49"/>
    </row>
    <row r="90" spans="1:28" ht="12.75">
      <c r="A90" s="234"/>
      <c r="B90" s="22" t="s">
        <v>89</v>
      </c>
      <c r="C90" s="56" t="s">
        <v>233</v>
      </c>
      <c r="D90" s="68" t="s">
        <v>416</v>
      </c>
      <c r="E90" s="68" t="s">
        <v>417</v>
      </c>
      <c r="F90" s="29">
        <v>355</v>
      </c>
      <c r="G90" s="29">
        <f t="shared" si="1"/>
        <v>1164.6981627296586</v>
      </c>
      <c r="H90" s="29"/>
      <c r="I90" s="31"/>
      <c r="J90" s="51" t="s">
        <v>115</v>
      </c>
      <c r="K90" s="30" t="s">
        <v>115</v>
      </c>
      <c r="L90" s="30" t="s">
        <v>115</v>
      </c>
      <c r="M90" s="32"/>
      <c r="N90" s="51"/>
      <c r="O90" s="30"/>
      <c r="P90" s="30"/>
      <c r="Q90" s="30"/>
      <c r="R90" s="29"/>
      <c r="S90" s="29"/>
      <c r="T90" s="29"/>
      <c r="U90" s="29"/>
      <c r="V90" s="31"/>
      <c r="W90" s="57"/>
      <c r="X90" s="30"/>
      <c r="Y90" s="30"/>
      <c r="Z90" s="30"/>
      <c r="AA90" s="61"/>
      <c r="AB90" s="49"/>
    </row>
    <row r="91" spans="1:28" ht="12.75">
      <c r="A91" s="234"/>
      <c r="B91" s="22" t="s">
        <v>90</v>
      </c>
      <c r="C91" s="56" t="s">
        <v>234</v>
      </c>
      <c r="D91" s="68" t="s">
        <v>418</v>
      </c>
      <c r="E91" s="68" t="s">
        <v>419</v>
      </c>
      <c r="F91" s="29">
        <v>373</v>
      </c>
      <c r="G91" s="29">
        <f t="shared" si="1"/>
        <v>1223.7532808398948</v>
      </c>
      <c r="H91" s="29"/>
      <c r="I91" s="31"/>
      <c r="J91" s="51" t="s">
        <v>115</v>
      </c>
      <c r="K91" s="30" t="s">
        <v>115</v>
      </c>
      <c r="L91" s="30" t="s">
        <v>115</v>
      </c>
      <c r="M91" s="32"/>
      <c r="N91" s="51"/>
      <c r="O91" s="30"/>
      <c r="P91" s="30"/>
      <c r="Q91" s="30"/>
      <c r="R91" s="29"/>
      <c r="S91" s="29"/>
      <c r="T91" s="29"/>
      <c r="U91" s="29"/>
      <c r="V91" s="31"/>
      <c r="W91" s="57"/>
      <c r="X91" s="30"/>
      <c r="Y91" s="30"/>
      <c r="Z91" s="30"/>
      <c r="AA91" s="61"/>
      <c r="AB91" s="49"/>
    </row>
    <row r="92" spans="1:28" ht="12.75">
      <c r="A92" s="234"/>
      <c r="B92" s="22" t="s">
        <v>91</v>
      </c>
      <c r="C92" s="56" t="s">
        <v>235</v>
      </c>
      <c r="D92" s="68" t="s">
        <v>420</v>
      </c>
      <c r="E92" s="68" t="s">
        <v>421</v>
      </c>
      <c r="F92" s="29">
        <v>511.8</v>
      </c>
      <c r="G92" s="29">
        <f t="shared" si="1"/>
        <v>1679.1338582677165</v>
      </c>
      <c r="H92" s="29"/>
      <c r="I92" s="31"/>
      <c r="J92" s="51" t="s">
        <v>115</v>
      </c>
      <c r="K92" s="30" t="s">
        <v>115</v>
      </c>
      <c r="L92" s="30" t="s">
        <v>115</v>
      </c>
      <c r="M92" s="32"/>
      <c r="N92" s="51"/>
      <c r="O92" s="30"/>
      <c r="P92" s="30"/>
      <c r="Q92" s="30"/>
      <c r="R92" s="29"/>
      <c r="S92" s="29"/>
      <c r="T92" s="29"/>
      <c r="U92" s="29"/>
      <c r="V92" s="31"/>
      <c r="W92" s="57"/>
      <c r="X92" s="30"/>
      <c r="Y92" s="30"/>
      <c r="Z92" s="30"/>
      <c r="AA92" s="61"/>
      <c r="AB92" s="49"/>
    </row>
    <row r="93" spans="1:28" ht="12.75">
      <c r="A93" s="234"/>
      <c r="B93" s="22" t="s">
        <v>92</v>
      </c>
      <c r="C93" s="56" t="s">
        <v>236</v>
      </c>
      <c r="D93" s="68" t="s">
        <v>422</v>
      </c>
      <c r="E93" s="68" t="s">
        <v>423</v>
      </c>
      <c r="F93" s="29">
        <v>710.6</v>
      </c>
      <c r="G93" s="29">
        <f t="shared" si="1"/>
        <v>2331.3648293963256</v>
      </c>
      <c r="H93" s="29">
        <v>38</v>
      </c>
      <c r="I93" s="31"/>
      <c r="J93" s="51"/>
      <c r="K93" s="30"/>
      <c r="L93" s="30"/>
      <c r="M93" s="32"/>
      <c r="N93" s="51"/>
      <c r="O93" s="30"/>
      <c r="P93" s="30"/>
      <c r="Q93" s="30"/>
      <c r="R93" s="29">
        <v>50.520686743596954</v>
      </c>
      <c r="S93" s="29"/>
      <c r="T93" s="29"/>
      <c r="U93" s="29"/>
      <c r="V93" s="31"/>
      <c r="W93" s="57">
        <v>1.8972842561563001</v>
      </c>
      <c r="X93" s="30">
        <v>53.190661773369399</v>
      </c>
      <c r="Y93" s="30"/>
      <c r="Z93" s="30"/>
      <c r="AA93" s="61"/>
      <c r="AB93" s="49"/>
    </row>
    <row r="94" spans="1:28" ht="12.75">
      <c r="A94" s="234"/>
      <c r="B94" s="22" t="s">
        <v>93</v>
      </c>
      <c r="C94" s="56" t="s">
        <v>237</v>
      </c>
      <c r="D94" s="68" t="s">
        <v>424</v>
      </c>
      <c r="E94" s="68" t="s">
        <v>425</v>
      </c>
      <c r="F94" s="29">
        <v>262.39999999999998</v>
      </c>
      <c r="G94" s="29">
        <f t="shared" si="1"/>
        <v>860.89238845144348</v>
      </c>
      <c r="H94" s="29"/>
      <c r="I94" s="31"/>
      <c r="J94" s="51" t="s">
        <v>115</v>
      </c>
      <c r="K94" s="30" t="s">
        <v>115</v>
      </c>
      <c r="L94" s="30" t="s">
        <v>115</v>
      </c>
      <c r="M94" s="32"/>
      <c r="N94" s="51"/>
      <c r="O94" s="30"/>
      <c r="P94" s="30"/>
      <c r="Q94" s="30"/>
      <c r="R94" s="29"/>
      <c r="S94" s="29"/>
      <c r="T94" s="29"/>
      <c r="U94" s="29"/>
      <c r="V94" s="31"/>
      <c r="W94" s="57"/>
      <c r="X94" s="30"/>
      <c r="Y94" s="30"/>
      <c r="Z94" s="30"/>
      <c r="AA94" s="61"/>
      <c r="AB94" s="49"/>
    </row>
    <row r="95" spans="1:28" ht="12.75">
      <c r="A95" s="234"/>
      <c r="B95" s="22" t="s">
        <v>94</v>
      </c>
      <c r="C95" s="56" t="s">
        <v>144</v>
      </c>
      <c r="D95" s="68" t="s">
        <v>426</v>
      </c>
      <c r="E95" s="68" t="s">
        <v>427</v>
      </c>
      <c r="F95" s="29">
        <v>415.1</v>
      </c>
      <c r="G95" s="29">
        <f t="shared" si="1"/>
        <v>1361.8766404199475</v>
      </c>
      <c r="H95" s="29">
        <v>20</v>
      </c>
      <c r="I95" s="31"/>
      <c r="J95" s="51" t="s">
        <v>115</v>
      </c>
      <c r="K95" s="30" t="s">
        <v>115</v>
      </c>
      <c r="L95" s="30" t="s">
        <v>115</v>
      </c>
      <c r="M95" s="32"/>
      <c r="N95" s="51"/>
      <c r="O95" s="30"/>
      <c r="P95" s="30"/>
      <c r="Q95" s="30"/>
      <c r="R95" s="29">
        <v>43.122139243555765</v>
      </c>
      <c r="S95" s="29"/>
      <c r="T95" s="29"/>
      <c r="U95" s="29"/>
      <c r="V95" s="31"/>
      <c r="W95" s="57">
        <v>1.4242671416535009</v>
      </c>
      <c r="X95" s="30">
        <v>46.553281478326909</v>
      </c>
      <c r="Y95" s="30"/>
      <c r="Z95" s="30"/>
      <c r="AA95" s="61"/>
      <c r="AB95" s="49"/>
    </row>
    <row r="96" spans="1:28" ht="12.75">
      <c r="A96" s="234"/>
      <c r="B96" s="22" t="s">
        <v>95</v>
      </c>
      <c r="C96" s="56" t="s">
        <v>145</v>
      </c>
      <c r="D96" s="68" t="s">
        <v>428</v>
      </c>
      <c r="E96" s="68" t="s">
        <v>429</v>
      </c>
      <c r="F96" s="29">
        <v>477.9</v>
      </c>
      <c r="G96" s="29">
        <f t="shared" si="1"/>
        <v>1567.9133858267714</v>
      </c>
      <c r="H96" s="29">
        <v>27</v>
      </c>
      <c r="I96" s="31"/>
      <c r="J96" s="51" t="s">
        <v>115</v>
      </c>
      <c r="K96" s="30" t="s">
        <v>115</v>
      </c>
      <c r="L96" s="30" t="s">
        <v>115</v>
      </c>
      <c r="M96" s="32"/>
      <c r="N96" s="51"/>
      <c r="O96" s="30"/>
      <c r="P96" s="30"/>
      <c r="Q96" s="30"/>
      <c r="R96" s="29">
        <v>52.102950408035156</v>
      </c>
      <c r="S96" s="29"/>
      <c r="T96" s="29"/>
      <c r="U96" s="29"/>
      <c r="V96" s="31"/>
      <c r="W96" s="57">
        <v>1.5320336855392587</v>
      </c>
      <c r="X96" s="30">
        <v>55.308712461894238</v>
      </c>
      <c r="Y96" s="30"/>
      <c r="Z96" s="30"/>
      <c r="AA96" s="61"/>
      <c r="AB96" s="49"/>
    </row>
    <row r="97" spans="1:28" ht="12.75">
      <c r="A97" s="234"/>
      <c r="B97" s="22" t="s">
        <v>96</v>
      </c>
      <c r="C97" s="56" t="s">
        <v>238</v>
      </c>
      <c r="D97" s="68" t="s">
        <v>430</v>
      </c>
      <c r="E97" s="68" t="s">
        <v>431</v>
      </c>
      <c r="F97" s="29">
        <v>462.4</v>
      </c>
      <c r="G97" s="29">
        <f t="shared" si="1"/>
        <v>1517.060367454068</v>
      </c>
      <c r="H97" s="29"/>
      <c r="I97" s="31"/>
      <c r="J97" s="51" t="s">
        <v>115</v>
      </c>
      <c r="K97" s="30" t="s">
        <v>115</v>
      </c>
      <c r="L97" s="30" t="s">
        <v>115</v>
      </c>
      <c r="M97" s="32"/>
      <c r="N97" s="51"/>
      <c r="O97" s="30"/>
      <c r="P97" s="30"/>
      <c r="Q97" s="30"/>
      <c r="R97" s="29"/>
      <c r="S97" s="29"/>
      <c r="T97" s="29"/>
      <c r="U97" s="29"/>
      <c r="V97" s="31"/>
      <c r="W97" s="57"/>
      <c r="X97" s="30"/>
      <c r="Y97" s="30"/>
      <c r="Z97" s="30"/>
      <c r="AA97" s="61"/>
      <c r="AB97" s="49"/>
    </row>
    <row r="98" spans="1:28" ht="12.75">
      <c r="A98" s="234"/>
      <c r="B98" s="22" t="s">
        <v>97</v>
      </c>
      <c r="C98" s="56" t="s">
        <v>239</v>
      </c>
      <c r="D98" s="68" t="s">
        <v>432</v>
      </c>
      <c r="E98" s="68" t="s">
        <v>433</v>
      </c>
      <c r="F98" s="29">
        <v>520.9</v>
      </c>
      <c r="G98" s="29">
        <f t="shared" si="1"/>
        <v>1708.9895013123357</v>
      </c>
      <c r="H98" s="29"/>
      <c r="I98" s="31"/>
      <c r="J98" s="51" t="s">
        <v>115</v>
      </c>
      <c r="K98" s="30" t="s">
        <v>115</v>
      </c>
      <c r="L98" s="30" t="s">
        <v>115</v>
      </c>
      <c r="M98" s="32"/>
      <c r="N98" s="51"/>
      <c r="O98" s="30"/>
      <c r="P98" s="30"/>
      <c r="Q98" s="30"/>
      <c r="R98" s="29"/>
      <c r="S98" s="29"/>
      <c r="T98" s="29"/>
      <c r="U98" s="29"/>
      <c r="V98" s="31"/>
      <c r="W98" s="57"/>
      <c r="X98" s="30"/>
      <c r="Y98" s="30"/>
      <c r="Z98" s="30"/>
      <c r="AA98" s="61"/>
      <c r="AB98" s="49"/>
    </row>
    <row r="99" spans="1:28" ht="12.75">
      <c r="A99" s="234"/>
      <c r="B99" s="22" t="s">
        <v>98</v>
      </c>
      <c r="C99" s="56" t="s">
        <v>240</v>
      </c>
      <c r="D99" s="68" t="s">
        <v>434</v>
      </c>
      <c r="E99" s="68" t="s">
        <v>378</v>
      </c>
      <c r="F99" s="29">
        <v>594.70000000000005</v>
      </c>
      <c r="G99" s="29">
        <f t="shared" si="1"/>
        <v>1951.1154855643044</v>
      </c>
      <c r="H99" s="29"/>
      <c r="I99" s="31"/>
      <c r="J99" s="51" t="s">
        <v>115</v>
      </c>
      <c r="K99" s="30" t="s">
        <v>115</v>
      </c>
      <c r="L99" s="30" t="s">
        <v>115</v>
      </c>
      <c r="M99" s="32"/>
      <c r="N99" s="51"/>
      <c r="O99" s="30"/>
      <c r="P99" s="30"/>
      <c r="Q99" s="30"/>
      <c r="R99" s="29"/>
      <c r="S99" s="29"/>
      <c r="T99" s="29"/>
      <c r="U99" s="29"/>
      <c r="V99" s="31"/>
      <c r="W99" s="57"/>
      <c r="X99" s="30"/>
      <c r="Y99" s="30"/>
      <c r="Z99" s="30"/>
      <c r="AA99" s="61"/>
      <c r="AB99" s="49"/>
    </row>
    <row r="100" spans="1:28" ht="12.75">
      <c r="A100" s="234"/>
      <c r="B100" s="22" t="s">
        <v>99</v>
      </c>
      <c r="C100" s="56" t="s">
        <v>241</v>
      </c>
      <c r="D100" s="68" t="s">
        <v>435</v>
      </c>
      <c r="E100" s="68" t="s">
        <v>436</v>
      </c>
      <c r="F100" s="29">
        <v>625.79999999999995</v>
      </c>
      <c r="G100" s="29">
        <f t="shared" si="1"/>
        <v>2053.1496062992123</v>
      </c>
      <c r="H100" s="29"/>
      <c r="I100" s="31">
        <v>35</v>
      </c>
      <c r="J100" s="51">
        <v>-5.9970569632360009</v>
      </c>
      <c r="K100" s="30">
        <v>7.7978654897485535</v>
      </c>
      <c r="L100" s="30">
        <v>3.8295999999999997</v>
      </c>
      <c r="M100" s="32">
        <v>4.0586000000000002</v>
      </c>
      <c r="N100" s="51">
        <v>29.002943036763998</v>
      </c>
      <c r="O100" s="30">
        <v>39.332147494304756</v>
      </c>
      <c r="P100" s="30">
        <v>38.829599999999999</v>
      </c>
      <c r="Q100" s="30">
        <v>39.058599999999998</v>
      </c>
      <c r="R100" s="29">
        <v>52.572706935123044</v>
      </c>
      <c r="S100" s="29">
        <v>42.989682065778204</v>
      </c>
      <c r="T100" s="29">
        <v>59.495282029889353</v>
      </c>
      <c r="U100" s="29">
        <v>58.692233940556086</v>
      </c>
      <c r="V100" s="31">
        <v>59.05816554809843</v>
      </c>
      <c r="W100" s="57">
        <v>1.7748080161818194</v>
      </c>
      <c r="X100" s="30"/>
      <c r="Y100" s="30">
        <v>45.825744731457043</v>
      </c>
      <c r="Z100" s="30">
        <v>56.926223799838773</v>
      </c>
      <c r="AA100" s="61">
        <v>61.528296606234932</v>
      </c>
      <c r="AB100" s="49">
        <v>61.894228213777282</v>
      </c>
    </row>
    <row r="101" spans="1:28" ht="12.75">
      <c r="A101" s="234"/>
      <c r="B101" s="22" t="s">
        <v>100</v>
      </c>
      <c r="C101" s="56" t="s">
        <v>242</v>
      </c>
      <c r="D101" s="68" t="s">
        <v>437</v>
      </c>
      <c r="E101" s="68" t="s">
        <v>438</v>
      </c>
      <c r="F101" s="29">
        <v>690.4</v>
      </c>
      <c r="G101" s="29">
        <f t="shared" si="1"/>
        <v>2265.0918635170601</v>
      </c>
      <c r="H101" s="29"/>
      <c r="I101" s="31">
        <v>26</v>
      </c>
      <c r="J101" s="51">
        <v>-5.0161936499839994</v>
      </c>
      <c r="K101" s="30">
        <v>8.6793383699318838</v>
      </c>
      <c r="L101" s="30">
        <v>4.6048000000000009</v>
      </c>
      <c r="M101" s="32">
        <v>5.1568000000000005</v>
      </c>
      <c r="N101" s="51">
        <v>20.983806350016</v>
      </c>
      <c r="O101" s="30">
        <v>30.821854649962159</v>
      </c>
      <c r="P101" s="30">
        <v>30.604800000000001</v>
      </c>
      <c r="Q101" s="30">
        <v>31.1568</v>
      </c>
      <c r="R101" s="29">
        <v>34.617612977983775</v>
      </c>
      <c r="S101" s="29">
        <v>27.351979070127463</v>
      </c>
      <c r="T101" s="29">
        <v>41.601759342355386</v>
      </c>
      <c r="U101" s="29">
        <v>41.287369640787951</v>
      </c>
      <c r="V101" s="31">
        <v>42.086906141367322</v>
      </c>
      <c r="W101" s="57">
        <v>1.8693033097828207</v>
      </c>
      <c r="X101" s="30"/>
      <c r="Y101" s="30">
        <v>30.059544698433982</v>
      </c>
      <c r="Z101" s="30">
        <v>38.92600838447661</v>
      </c>
      <c r="AA101" s="61">
        <v>43.994935269094469</v>
      </c>
      <c r="AB101" s="49">
        <v>44.794471769673841</v>
      </c>
    </row>
    <row r="102" spans="1:28" ht="12.75">
      <c r="A102" s="234"/>
      <c r="B102" s="22" t="s">
        <v>101</v>
      </c>
      <c r="C102" s="56" t="s">
        <v>146</v>
      </c>
      <c r="D102" s="68" t="s">
        <v>439</v>
      </c>
      <c r="E102" s="68" t="s">
        <v>440</v>
      </c>
      <c r="F102" s="29">
        <v>419.1</v>
      </c>
      <c r="G102" s="29">
        <f t="shared" si="1"/>
        <v>1375</v>
      </c>
      <c r="H102" s="29">
        <v>32</v>
      </c>
      <c r="I102" s="31"/>
      <c r="J102" s="51" t="s">
        <v>115</v>
      </c>
      <c r="K102" s="30" t="s">
        <v>115</v>
      </c>
      <c r="L102" s="30" t="s">
        <v>115</v>
      </c>
      <c r="M102" s="32"/>
      <c r="N102" s="51"/>
      <c r="O102" s="30"/>
      <c r="P102" s="30"/>
      <c r="Q102" s="30"/>
      <c r="R102" s="29">
        <v>71.343354807921727</v>
      </c>
      <c r="S102" s="29"/>
      <c r="T102" s="29"/>
      <c r="U102" s="29"/>
      <c r="V102" s="31"/>
      <c r="W102" s="57">
        <v>1.4310267207015914</v>
      </c>
      <c r="X102" s="30">
        <v>74.75787812145451</v>
      </c>
      <c r="Y102" s="30"/>
      <c r="Z102" s="30"/>
      <c r="AA102" s="61"/>
      <c r="AB102" s="49"/>
    </row>
    <row r="103" spans="1:28" ht="12.75">
      <c r="A103" s="234"/>
      <c r="B103" s="22" t="s">
        <v>102</v>
      </c>
      <c r="C103" s="56" t="s">
        <v>243</v>
      </c>
      <c r="D103" s="68" t="s">
        <v>441</v>
      </c>
      <c r="E103" s="68" t="s">
        <v>442</v>
      </c>
      <c r="F103" s="29">
        <v>481.9</v>
      </c>
      <c r="G103" s="29">
        <f t="shared" si="1"/>
        <v>1581.0367454068239</v>
      </c>
      <c r="H103" s="29"/>
      <c r="I103" s="31"/>
      <c r="J103" s="51" t="s">
        <v>115</v>
      </c>
      <c r="K103" s="30" t="s">
        <v>115</v>
      </c>
      <c r="L103" s="30" t="s">
        <v>115</v>
      </c>
      <c r="M103" s="32"/>
      <c r="N103" s="51"/>
      <c r="O103" s="30"/>
      <c r="P103" s="30"/>
      <c r="Q103" s="30"/>
      <c r="R103" s="30"/>
      <c r="S103" s="29"/>
      <c r="T103" s="29"/>
      <c r="U103" s="29"/>
      <c r="V103" s="31"/>
      <c r="W103" s="57"/>
      <c r="X103" s="30"/>
      <c r="Y103" s="30"/>
      <c r="Z103" s="30"/>
      <c r="AA103" s="61"/>
      <c r="AB103" s="49"/>
    </row>
    <row r="104" spans="1:28" ht="12.75">
      <c r="A104" s="234"/>
      <c r="B104" s="22" t="s">
        <v>103</v>
      </c>
      <c r="C104" s="56" t="s">
        <v>244</v>
      </c>
      <c r="D104" s="68" t="s">
        <v>443</v>
      </c>
      <c r="E104" s="68" t="s">
        <v>444</v>
      </c>
      <c r="F104" s="29">
        <v>512.4</v>
      </c>
      <c r="G104" s="29">
        <f t="shared" si="1"/>
        <v>1681.1023622047242</v>
      </c>
      <c r="H104" s="29"/>
      <c r="I104" s="31"/>
      <c r="J104" s="51" t="s">
        <v>115</v>
      </c>
      <c r="K104" s="30" t="s">
        <v>115</v>
      </c>
      <c r="L104" s="30" t="s">
        <v>115</v>
      </c>
      <c r="M104" s="32"/>
      <c r="N104" s="51"/>
      <c r="O104" s="30"/>
      <c r="P104" s="30"/>
      <c r="Q104" s="30"/>
      <c r="R104" s="29"/>
      <c r="S104" s="29"/>
      <c r="T104" s="29"/>
      <c r="U104" s="29"/>
      <c r="V104" s="31"/>
      <c r="W104" s="57"/>
      <c r="X104" s="30"/>
      <c r="Y104" s="30"/>
      <c r="Z104" s="30"/>
      <c r="AA104" s="61"/>
      <c r="AB104" s="49"/>
    </row>
    <row r="105" spans="1:28" ht="12.75">
      <c r="A105" s="234"/>
      <c r="B105" s="22" t="s">
        <v>104</v>
      </c>
      <c r="C105" s="56" t="s">
        <v>245</v>
      </c>
      <c r="D105" s="68" t="s">
        <v>445</v>
      </c>
      <c r="E105" s="68" t="s">
        <v>446</v>
      </c>
      <c r="F105" s="29">
        <v>503.2</v>
      </c>
      <c r="G105" s="29">
        <f t="shared" si="1"/>
        <v>1650.9186351706035</v>
      </c>
      <c r="H105" s="29"/>
      <c r="I105" s="31"/>
      <c r="J105" s="51" t="s">
        <v>115</v>
      </c>
      <c r="K105" s="30" t="s">
        <v>115</v>
      </c>
      <c r="L105" s="30" t="s">
        <v>115</v>
      </c>
      <c r="M105" s="32"/>
      <c r="N105" s="51"/>
      <c r="O105" s="30"/>
      <c r="P105" s="30"/>
      <c r="Q105" s="30"/>
      <c r="R105" s="29"/>
      <c r="S105" s="29"/>
      <c r="T105" s="29"/>
      <c r="U105" s="29"/>
      <c r="V105" s="31"/>
      <c r="W105" s="57"/>
      <c r="X105" s="30"/>
      <c r="Y105" s="30"/>
      <c r="Z105" s="30"/>
      <c r="AA105" s="61"/>
      <c r="AB105" s="49"/>
    </row>
    <row r="106" spans="1:28" ht="12.75">
      <c r="A106" s="234"/>
      <c r="B106" s="22" t="s">
        <v>105</v>
      </c>
      <c r="C106" s="56" t="s">
        <v>246</v>
      </c>
      <c r="D106" s="68" t="s">
        <v>447</v>
      </c>
      <c r="E106" s="68" t="s">
        <v>448</v>
      </c>
      <c r="F106" s="29">
        <v>570.29999999999995</v>
      </c>
      <c r="G106" s="29">
        <f t="shared" si="1"/>
        <v>1871.062992125984</v>
      </c>
      <c r="H106" s="29"/>
      <c r="I106" s="31"/>
      <c r="J106" s="51" t="s">
        <v>115</v>
      </c>
      <c r="K106" s="30" t="s">
        <v>115</v>
      </c>
      <c r="L106" s="30" t="s">
        <v>115</v>
      </c>
      <c r="M106" s="32"/>
      <c r="N106" s="51"/>
      <c r="O106" s="30"/>
      <c r="P106" s="30"/>
      <c r="Q106" s="30"/>
      <c r="R106" s="29"/>
      <c r="S106" s="29"/>
      <c r="T106" s="29"/>
      <c r="U106" s="29"/>
      <c r="V106" s="31"/>
      <c r="W106" s="57"/>
      <c r="X106" s="30"/>
      <c r="Y106" s="30"/>
      <c r="Z106" s="30"/>
      <c r="AA106" s="61"/>
      <c r="AB106" s="49"/>
    </row>
    <row r="107" spans="1:28" ht="12.75">
      <c r="A107" s="234"/>
      <c r="B107" s="22" t="s">
        <v>106</v>
      </c>
      <c r="C107" s="56" t="s">
        <v>247</v>
      </c>
      <c r="D107" s="68" t="s">
        <v>449</v>
      </c>
      <c r="E107" s="68" t="s">
        <v>450</v>
      </c>
      <c r="F107" s="29">
        <v>419.1</v>
      </c>
      <c r="G107" s="29">
        <f t="shared" si="1"/>
        <v>1375</v>
      </c>
      <c r="H107" s="29"/>
      <c r="I107" s="31"/>
      <c r="J107" s="51" t="s">
        <v>115</v>
      </c>
      <c r="K107" s="30" t="s">
        <v>115</v>
      </c>
      <c r="L107" s="30" t="s">
        <v>115</v>
      </c>
      <c r="M107" s="32"/>
      <c r="N107" s="51"/>
      <c r="O107" s="30"/>
      <c r="P107" s="30"/>
      <c r="Q107" s="30"/>
      <c r="R107" s="29"/>
      <c r="S107" s="29"/>
      <c r="T107" s="29"/>
      <c r="U107" s="29"/>
      <c r="V107" s="31"/>
      <c r="W107" s="57">
        <v>1.4310267207015914</v>
      </c>
      <c r="X107" s="30"/>
      <c r="Y107" s="30"/>
      <c r="Z107" s="30"/>
      <c r="AA107" s="61"/>
      <c r="AB107" s="49"/>
    </row>
    <row r="108" spans="1:28" ht="12.75">
      <c r="A108" s="234"/>
      <c r="B108" s="22" t="s">
        <v>107</v>
      </c>
      <c r="C108" s="56" t="s">
        <v>248</v>
      </c>
      <c r="D108" s="68" t="s">
        <v>451</v>
      </c>
      <c r="E108" s="68" t="s">
        <v>452</v>
      </c>
      <c r="F108" s="29">
        <v>203.1</v>
      </c>
      <c r="G108" s="29">
        <f t="shared" si="1"/>
        <v>666.33858267716528</v>
      </c>
      <c r="H108" s="29"/>
      <c r="I108" s="31"/>
      <c r="J108" s="51" t="s">
        <v>115</v>
      </c>
      <c r="K108" s="30" t="s">
        <v>115</v>
      </c>
      <c r="L108" s="30" t="s">
        <v>115</v>
      </c>
      <c r="M108" s="32"/>
      <c r="N108" s="51"/>
      <c r="O108" s="30"/>
      <c r="P108" s="30"/>
      <c r="Q108" s="30"/>
      <c r="R108" s="29"/>
      <c r="S108" s="29"/>
      <c r="T108" s="29"/>
      <c r="U108" s="29"/>
      <c r="V108" s="31"/>
      <c r="W108" s="57"/>
      <c r="X108" s="30"/>
      <c r="Y108" s="30"/>
      <c r="Z108" s="30"/>
      <c r="AA108" s="61"/>
      <c r="AB108" s="49"/>
    </row>
    <row r="109" spans="1:28" ht="12.75">
      <c r="A109" s="234"/>
      <c r="B109" s="22" t="s">
        <v>108</v>
      </c>
      <c r="C109" s="56" t="s">
        <v>249</v>
      </c>
      <c r="D109" s="68" t="s">
        <v>453</v>
      </c>
      <c r="E109" s="68" t="s">
        <v>454</v>
      </c>
      <c r="F109" s="29">
        <v>389.2</v>
      </c>
      <c r="G109" s="29">
        <f t="shared" si="1"/>
        <v>1276.9028871391074</v>
      </c>
      <c r="H109" s="29"/>
      <c r="I109" s="31"/>
      <c r="J109" s="51" t="s">
        <v>115</v>
      </c>
      <c r="K109" s="30" t="s">
        <v>115</v>
      </c>
      <c r="L109" s="30" t="s">
        <v>115</v>
      </c>
      <c r="M109" s="32"/>
      <c r="N109" s="51"/>
      <c r="O109" s="30"/>
      <c r="P109" s="30"/>
      <c r="Q109" s="30"/>
      <c r="R109" s="29"/>
      <c r="S109" s="29"/>
      <c r="T109" s="29"/>
      <c r="U109" s="29"/>
      <c r="V109" s="31"/>
      <c r="W109" s="57"/>
      <c r="X109" s="30"/>
      <c r="Y109" s="30"/>
      <c r="Z109" s="30"/>
      <c r="AA109" s="61"/>
      <c r="AB109" s="49"/>
    </row>
    <row r="110" spans="1:28" ht="12.75">
      <c r="A110" s="234"/>
      <c r="B110" s="22" t="s">
        <v>109</v>
      </c>
      <c r="C110" s="56" t="s">
        <v>250</v>
      </c>
      <c r="D110" s="68" t="s">
        <v>455</v>
      </c>
      <c r="E110" s="68" t="s">
        <v>456</v>
      </c>
      <c r="F110" s="29">
        <v>434.3</v>
      </c>
      <c r="G110" s="29">
        <f t="shared" si="1"/>
        <v>1424.8687664041995</v>
      </c>
      <c r="H110" s="29"/>
      <c r="I110" s="31"/>
      <c r="J110" s="52"/>
      <c r="K110" s="29"/>
      <c r="L110" s="29"/>
      <c r="M110" s="31"/>
      <c r="N110" s="52"/>
      <c r="O110" s="29"/>
      <c r="P110" s="29"/>
      <c r="Q110" s="29"/>
      <c r="R110" s="29"/>
      <c r="S110" s="29"/>
      <c r="T110" s="29"/>
      <c r="U110" s="29"/>
      <c r="V110" s="31"/>
      <c r="W110" s="57"/>
      <c r="X110" s="30"/>
      <c r="Y110" s="30"/>
      <c r="Z110" s="30"/>
      <c r="AA110" s="61"/>
      <c r="AB110" s="49"/>
    </row>
    <row r="111" spans="1:28" ht="15" customHeight="1">
      <c r="A111" s="235" t="s">
        <v>489</v>
      </c>
      <c r="B111" s="224" t="s">
        <v>480</v>
      </c>
      <c r="C111" s="225" t="s">
        <v>474</v>
      </c>
      <c r="D111" s="68" t="s">
        <v>463</v>
      </c>
      <c r="E111" s="68" t="s">
        <v>468</v>
      </c>
      <c r="F111" s="29">
        <v>402.95</v>
      </c>
      <c r="G111" s="29">
        <f t="shared" si="1"/>
        <v>1322.0144356955379</v>
      </c>
      <c r="H111" s="29">
        <v>17.2</v>
      </c>
      <c r="I111" s="29"/>
      <c r="J111" s="30" t="s">
        <v>115</v>
      </c>
      <c r="K111" s="30" t="s">
        <v>115</v>
      </c>
      <c r="L111" s="30" t="s">
        <v>115</v>
      </c>
      <c r="M111" s="30" t="s">
        <v>115</v>
      </c>
      <c r="N111" s="30"/>
      <c r="O111" s="30"/>
      <c r="P111" s="29"/>
      <c r="Q111" s="29"/>
      <c r="R111" s="29">
        <v>37.473631964263561</v>
      </c>
      <c r="S111" s="29"/>
      <c r="T111" s="29"/>
      <c r="U111" s="29"/>
      <c r="V111" s="29"/>
      <c r="W111" s="30">
        <v>1.4039124938826608</v>
      </c>
      <c r="X111" s="30">
        <v>40.957718063984757</v>
      </c>
      <c r="Y111" s="30"/>
      <c r="Z111" s="30"/>
      <c r="AA111" s="30"/>
      <c r="AB111" s="49"/>
    </row>
    <row r="112" spans="1:28" ht="15" customHeight="1">
      <c r="A112" s="236"/>
      <c r="B112" s="226" t="s">
        <v>479</v>
      </c>
      <c r="C112" s="225" t="s">
        <v>475</v>
      </c>
      <c r="D112" s="68" t="s">
        <v>464</v>
      </c>
      <c r="E112" s="68" t="s">
        <v>469</v>
      </c>
      <c r="F112" s="29">
        <v>540.10559999999998</v>
      </c>
      <c r="G112" s="29">
        <f t="shared" si="1"/>
        <v>1771.9999999999998</v>
      </c>
      <c r="H112" s="29">
        <v>32.78</v>
      </c>
      <c r="I112" s="29"/>
      <c r="J112" s="30" t="s">
        <v>115</v>
      </c>
      <c r="K112" s="30" t="s">
        <v>115</v>
      </c>
      <c r="L112" s="30" t="s">
        <v>115</v>
      </c>
      <c r="M112" s="30" t="s">
        <v>115</v>
      </c>
      <c r="N112" s="30"/>
      <c r="O112" s="30"/>
      <c r="P112" s="29"/>
      <c r="Q112" s="29"/>
      <c r="R112" s="29">
        <v>56.803706534425864</v>
      </c>
      <c r="S112" s="29"/>
      <c r="T112" s="29"/>
      <c r="U112" s="29"/>
      <c r="V112" s="29"/>
      <c r="W112" s="30">
        <v>1.6378605068195273</v>
      </c>
      <c r="X112" s="30">
        <v>59.836188528353581</v>
      </c>
      <c r="Y112" s="30"/>
      <c r="Z112" s="30"/>
      <c r="AA112" s="30"/>
      <c r="AB112" s="49"/>
    </row>
    <row r="113" spans="1:28" ht="15" customHeight="1">
      <c r="A113" s="236"/>
      <c r="B113" s="224" t="s">
        <v>481</v>
      </c>
      <c r="C113" s="225" t="s">
        <v>487</v>
      </c>
      <c r="D113" s="68" t="s">
        <v>465</v>
      </c>
      <c r="E113" s="68" t="s">
        <v>470</v>
      </c>
      <c r="F113" s="29">
        <v>512.66999999999996</v>
      </c>
      <c r="G113" s="29">
        <f t="shared" si="1"/>
        <v>1681.9881889763778</v>
      </c>
      <c r="H113" s="29">
        <v>33.299999999999997</v>
      </c>
      <c r="I113" s="29"/>
      <c r="J113" s="30" t="s">
        <v>115</v>
      </c>
      <c r="K113" s="30" t="s">
        <v>115</v>
      </c>
      <c r="L113" s="30" t="s">
        <v>115</v>
      </c>
      <c r="M113" s="30" t="s">
        <v>115</v>
      </c>
      <c r="N113" s="30"/>
      <c r="O113" s="30"/>
      <c r="P113" s="29"/>
      <c r="Q113" s="29"/>
      <c r="R113" s="29">
        <v>60.85786178243314</v>
      </c>
      <c r="S113" s="29"/>
      <c r="T113" s="29"/>
      <c r="U113" s="29"/>
      <c r="V113" s="29"/>
      <c r="W113" s="30">
        <v>1.5916421951557269</v>
      </c>
      <c r="X113" s="30">
        <v>63.962475267044546</v>
      </c>
      <c r="Y113" s="30"/>
      <c r="Z113" s="30"/>
      <c r="AA113" s="30"/>
      <c r="AB113" s="49"/>
    </row>
    <row r="114" spans="1:28" ht="15" customHeight="1">
      <c r="A114" s="236"/>
      <c r="B114" s="224" t="s">
        <v>482</v>
      </c>
      <c r="C114" s="225" t="s">
        <v>110</v>
      </c>
      <c r="D114" s="68" t="s">
        <v>466</v>
      </c>
      <c r="E114" s="68" t="s">
        <v>471</v>
      </c>
      <c r="F114" s="29">
        <v>673.61</v>
      </c>
      <c r="G114" s="29">
        <f t="shared" si="1"/>
        <v>2210.0065616797901</v>
      </c>
      <c r="H114" s="29">
        <v>37.200000000000003</v>
      </c>
      <c r="I114" s="29"/>
      <c r="J114" s="30"/>
      <c r="K114" s="30"/>
      <c r="L114" s="30"/>
      <c r="M114" s="30"/>
      <c r="N114" s="30"/>
      <c r="O114" s="30"/>
      <c r="P114" s="30"/>
      <c r="Q114" s="30"/>
      <c r="R114" s="29">
        <v>52.107302445034961</v>
      </c>
      <c r="S114" s="29"/>
      <c r="T114" s="29"/>
      <c r="U114" s="29"/>
      <c r="V114" s="29"/>
      <c r="W114" s="30">
        <v>1.8454838425459668</v>
      </c>
      <c r="X114" s="30">
        <v>54.846994317997016</v>
      </c>
      <c r="Y114" s="30"/>
      <c r="Z114" s="30"/>
      <c r="AA114" s="30"/>
      <c r="AB114" s="49"/>
    </row>
    <row r="115" spans="1:28" ht="15" customHeight="1">
      <c r="A115" s="236"/>
      <c r="B115" s="226" t="s">
        <v>483</v>
      </c>
      <c r="C115" s="225" t="s">
        <v>111</v>
      </c>
      <c r="D115" s="68" t="s">
        <v>467</v>
      </c>
      <c r="E115" s="68" t="s">
        <v>472</v>
      </c>
      <c r="F115" s="29">
        <v>940.91759999999999</v>
      </c>
      <c r="G115" s="29">
        <f t="shared" si="1"/>
        <v>3087</v>
      </c>
      <c r="H115" s="29">
        <v>37.78</v>
      </c>
      <c r="I115" s="29"/>
      <c r="J115" s="30"/>
      <c r="K115" s="30"/>
      <c r="L115" s="30"/>
      <c r="M115" s="30"/>
      <c r="N115" s="30"/>
      <c r="O115" s="30"/>
      <c r="P115" s="30"/>
      <c r="Q115" s="30"/>
      <c r="R115" s="29">
        <v>37.920430014275425</v>
      </c>
      <c r="S115" s="29"/>
      <c r="T115" s="29"/>
      <c r="U115" s="29"/>
      <c r="V115" s="29"/>
      <c r="W115" s="30">
        <v>2.1691637363825431</v>
      </c>
      <c r="X115" s="30">
        <v>40.225800576354978</v>
      </c>
      <c r="Y115" s="30"/>
      <c r="Z115" s="30"/>
      <c r="AA115" s="30"/>
      <c r="AB115" s="49"/>
    </row>
    <row r="116" spans="1:28" ht="15" customHeight="1">
      <c r="A116" s="236"/>
      <c r="B116" s="224" t="s">
        <v>484</v>
      </c>
      <c r="C116" s="225" t="s">
        <v>112</v>
      </c>
      <c r="D116" s="68" t="s">
        <v>459</v>
      </c>
      <c r="E116" s="68" t="s">
        <v>461</v>
      </c>
      <c r="F116" s="29">
        <v>932.99279999999999</v>
      </c>
      <c r="G116" s="29">
        <f t="shared" si="1"/>
        <v>3061</v>
      </c>
      <c r="H116" s="29">
        <v>33.299999999999997</v>
      </c>
      <c r="I116" s="29"/>
      <c r="J116" s="30"/>
      <c r="K116" s="30"/>
      <c r="L116" s="30"/>
      <c r="M116" s="30"/>
      <c r="N116" s="30"/>
      <c r="O116" s="30"/>
      <c r="P116" s="30"/>
      <c r="Q116" s="30"/>
      <c r="R116" s="29">
        <v>33.440772533292858</v>
      </c>
      <c r="S116" s="29"/>
      <c r="T116" s="29"/>
      <c r="U116" s="29"/>
      <c r="V116" s="29"/>
      <c r="W116" s="30">
        <v>2.1611384895802361</v>
      </c>
      <c r="X116" s="30">
        <v>35.757123194927374</v>
      </c>
      <c r="Y116" s="30"/>
      <c r="Z116" s="30"/>
      <c r="AA116" s="30"/>
      <c r="AB116" s="49"/>
    </row>
    <row r="117" spans="1:28" ht="15" customHeight="1">
      <c r="A117" s="236"/>
      <c r="B117" s="224" t="s">
        <v>485</v>
      </c>
      <c r="C117" s="225" t="s">
        <v>113</v>
      </c>
      <c r="D117" s="68" t="s">
        <v>460</v>
      </c>
      <c r="E117" s="68" t="s">
        <v>462</v>
      </c>
      <c r="F117" s="29">
        <v>916.83839999999998</v>
      </c>
      <c r="G117" s="29">
        <f t="shared" si="1"/>
        <v>3008</v>
      </c>
      <c r="H117" s="29">
        <v>42.2</v>
      </c>
      <c r="I117" s="29"/>
      <c r="J117" s="30"/>
      <c r="K117" s="30"/>
      <c r="L117" s="30"/>
      <c r="M117" s="30"/>
      <c r="N117" s="30"/>
      <c r="O117" s="30"/>
      <c r="P117" s="30"/>
      <c r="Q117" s="30"/>
      <c r="R117" s="29">
        <v>43.737260568492772</v>
      </c>
      <c r="S117" s="29"/>
      <c r="T117" s="29"/>
      <c r="U117" s="29"/>
      <c r="V117" s="29"/>
      <c r="W117" s="30">
        <v>2.1444980424923332</v>
      </c>
      <c r="X117" s="30">
        <v>46.076274774804737</v>
      </c>
      <c r="Y117" s="30"/>
      <c r="Z117" s="30"/>
      <c r="AA117" s="30"/>
      <c r="AB117" s="49"/>
    </row>
    <row r="118" spans="1:28" ht="15" customHeight="1">
      <c r="A118" s="237"/>
      <c r="B118" s="226" t="s">
        <v>486</v>
      </c>
      <c r="C118" s="225" t="s">
        <v>114</v>
      </c>
      <c r="D118" s="68" t="s">
        <v>457</v>
      </c>
      <c r="E118" s="68" t="s">
        <v>458</v>
      </c>
      <c r="F118" s="227">
        <v>504.44400000000002</v>
      </c>
      <c r="G118" s="22">
        <f t="shared" si="1"/>
        <v>1655</v>
      </c>
      <c r="H118" s="22"/>
      <c r="I118" s="22">
        <v>26.67</v>
      </c>
      <c r="J118" s="30" t="s">
        <v>115</v>
      </c>
      <c r="K118" s="30" t="s">
        <v>115</v>
      </c>
      <c r="L118" s="30" t="s">
        <v>115</v>
      </c>
      <c r="M118" s="30" t="s">
        <v>115</v>
      </c>
      <c r="N118" s="228"/>
      <c r="O118" s="228"/>
      <c r="P118" s="228"/>
      <c r="Q118" s="228"/>
      <c r="R118" s="227"/>
      <c r="S118" s="227"/>
      <c r="T118" s="227"/>
      <c r="U118" s="227"/>
      <c r="V118" s="227"/>
      <c r="W118" s="30">
        <v>1.5776221787479743</v>
      </c>
      <c r="X118" s="30"/>
      <c r="Y118" s="30"/>
      <c r="Z118" s="30"/>
      <c r="AA118" s="30"/>
      <c r="AB118" s="49"/>
    </row>
    <row r="119" spans="1:28" ht="12.75" customHeight="1">
      <c r="B119" s="25"/>
      <c r="C119" s="25"/>
      <c r="F119" s="17"/>
      <c r="G119" s="17"/>
      <c r="H119" s="17"/>
      <c r="I119" s="17"/>
      <c r="J119" s="18"/>
      <c r="K119" s="18"/>
      <c r="L119" s="18"/>
      <c r="M119" s="18"/>
      <c r="N119" s="18"/>
      <c r="O119" s="18"/>
      <c r="P119" s="18"/>
      <c r="Q119" s="18"/>
      <c r="R119" s="19"/>
      <c r="S119" s="18"/>
      <c r="T119" s="18"/>
      <c r="U119" s="26"/>
      <c r="V119" s="18"/>
    </row>
    <row r="120" spans="1:28" s="39" customFormat="1" ht="12.75" customHeight="1">
      <c r="B120" s="1"/>
      <c r="C120" s="25"/>
      <c r="D120" s="1"/>
      <c r="E120" s="1"/>
      <c r="F120" s="18"/>
      <c r="G120" s="18"/>
      <c r="H120" s="18"/>
      <c r="I120" s="18"/>
      <c r="J120" s="18"/>
      <c r="K120" s="18"/>
      <c r="L120" s="18"/>
      <c r="N120" s="1"/>
      <c r="O120" s="1"/>
      <c r="P120" s="18"/>
      <c r="Q120" s="18"/>
      <c r="R120" s="17"/>
      <c r="S120" s="18"/>
      <c r="T120" s="18"/>
      <c r="U120" s="26"/>
      <c r="V120" s="18"/>
      <c r="W120" s="62"/>
      <c r="AB120" s="17"/>
    </row>
    <row r="121" spans="1:28" s="39" customFormat="1" ht="12.75" customHeight="1">
      <c r="B121" s="1"/>
      <c r="C121" s="25"/>
      <c r="D121" s="1"/>
      <c r="E121" s="1"/>
      <c r="F121" s="17"/>
      <c r="G121" s="17"/>
      <c r="H121" s="17"/>
      <c r="I121" s="17"/>
      <c r="J121" s="19"/>
      <c r="K121" s="19"/>
      <c r="L121" s="19"/>
      <c r="N121" s="1"/>
      <c r="O121" s="1"/>
      <c r="P121" s="19"/>
      <c r="Q121" s="19"/>
      <c r="R121" s="19"/>
      <c r="S121" s="19"/>
      <c r="T121" s="19"/>
      <c r="U121" s="26"/>
      <c r="V121" s="19"/>
      <c r="W121" s="62"/>
      <c r="AB121" s="17"/>
    </row>
    <row r="122" spans="1:28" s="39" customFormat="1" ht="12.75" customHeight="1">
      <c r="B122" s="1"/>
      <c r="C122" s="17"/>
      <c r="D122" s="1"/>
      <c r="E122" s="1"/>
      <c r="F122" s="17"/>
      <c r="G122" s="17"/>
      <c r="H122" s="18"/>
      <c r="I122" s="18"/>
      <c r="J122" s="18"/>
      <c r="K122" s="18"/>
      <c r="L122" s="18"/>
      <c r="N122" s="1"/>
      <c r="O122" s="1"/>
      <c r="P122" s="18"/>
      <c r="Q122" s="18"/>
      <c r="R122" s="17"/>
      <c r="S122" s="18"/>
      <c r="T122" s="64"/>
      <c r="U122" s="26"/>
      <c r="V122" s="18"/>
      <c r="W122" s="62"/>
      <c r="AB122" s="17"/>
    </row>
    <row r="123" spans="1:28" s="39" customFormat="1">
      <c r="B123" s="1"/>
      <c r="D123" s="1"/>
      <c r="E123" s="1"/>
      <c r="N123" s="1"/>
      <c r="O123" s="1"/>
      <c r="T123" s="64"/>
      <c r="V123" s="17"/>
      <c r="W123" s="62"/>
      <c r="AB123" s="17"/>
    </row>
    <row r="124" spans="1:28" s="39" customFormat="1">
      <c r="B124" s="63"/>
      <c r="D124" s="1"/>
      <c r="E124" s="1"/>
      <c r="N124" s="1"/>
      <c r="O124" s="1"/>
      <c r="T124" s="64"/>
      <c r="V124" s="17"/>
      <c r="W124" s="62"/>
      <c r="AB124" s="17"/>
    </row>
    <row r="125" spans="1:28">
      <c r="T125" s="64"/>
    </row>
    <row r="126" spans="1:28">
      <c r="T126" s="64"/>
    </row>
    <row r="127" spans="1:28">
      <c r="T127" s="64"/>
    </row>
    <row r="128" spans="1:28">
      <c r="T128" s="64"/>
    </row>
    <row r="129" spans="20:20">
      <c r="T129" s="64"/>
    </row>
    <row r="130" spans="20:20">
      <c r="T130" s="64"/>
    </row>
    <row r="131" spans="20:20">
      <c r="T131" s="17"/>
    </row>
    <row r="132" spans="20:20">
      <c r="T132" s="17"/>
    </row>
  </sheetData>
  <mergeCells count="2">
    <mergeCell ref="A3:A110"/>
    <mergeCell ref="A111:A1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workbookViewId="0">
      <selection activeCell="F10" sqref="F10"/>
    </sheetView>
  </sheetViews>
  <sheetFormatPr baseColWidth="10" defaultRowHeight="12.75"/>
  <cols>
    <col min="1" max="1" width="11.42578125" style="7"/>
    <col min="2" max="2" width="21" style="7" customWidth="1"/>
    <col min="3" max="3" width="37.5703125" style="7" customWidth="1"/>
    <col min="4" max="8" width="11.42578125" style="7"/>
    <col min="9" max="9" width="7.7109375" style="7" customWidth="1"/>
    <col min="10" max="10" width="9.28515625" style="7" customWidth="1"/>
    <col min="11" max="11" width="9" style="7" customWidth="1"/>
    <col min="12" max="19" width="11.42578125" style="7"/>
    <col min="20" max="20" width="11.42578125" style="12"/>
    <col min="21" max="21" width="13" style="40" customWidth="1"/>
    <col min="22" max="16384" width="11.42578125" style="7"/>
  </cols>
  <sheetData>
    <row r="1" spans="1:32" s="12" customFormat="1" ht="51.75" thickBot="1">
      <c r="A1" s="113" t="s">
        <v>582</v>
      </c>
      <c r="B1" s="103" t="s">
        <v>136</v>
      </c>
      <c r="C1" s="104" t="s">
        <v>0</v>
      </c>
      <c r="D1" s="104" t="s">
        <v>116</v>
      </c>
      <c r="E1" s="104" t="s">
        <v>118</v>
      </c>
      <c r="F1" s="104" t="s">
        <v>1</v>
      </c>
      <c r="G1" s="104" t="s">
        <v>178</v>
      </c>
      <c r="H1" s="105" t="s">
        <v>539</v>
      </c>
      <c r="I1" s="104" t="s">
        <v>540</v>
      </c>
      <c r="J1" s="104" t="s">
        <v>541</v>
      </c>
      <c r="K1" s="104" t="s">
        <v>542</v>
      </c>
      <c r="L1" s="105" t="s">
        <v>124</v>
      </c>
      <c r="M1" s="105" t="s">
        <v>125</v>
      </c>
      <c r="N1" s="105" t="s">
        <v>126</v>
      </c>
      <c r="O1" s="105" t="s">
        <v>127</v>
      </c>
      <c r="P1" s="104" t="s">
        <v>131</v>
      </c>
      <c r="Q1" s="104" t="s">
        <v>132</v>
      </c>
      <c r="R1" s="104" t="s">
        <v>133</v>
      </c>
      <c r="S1" s="104" t="s">
        <v>134</v>
      </c>
      <c r="T1" s="104" t="s">
        <v>135</v>
      </c>
      <c r="U1" s="105" t="s">
        <v>128</v>
      </c>
      <c r="V1" s="103" t="s">
        <v>137</v>
      </c>
      <c r="W1" s="104" t="s">
        <v>176</v>
      </c>
      <c r="X1" s="105" t="s">
        <v>124</v>
      </c>
      <c r="Y1" s="105" t="s">
        <v>125</v>
      </c>
      <c r="Z1" s="105" t="s">
        <v>126</v>
      </c>
      <c r="AA1" s="105" t="s">
        <v>127</v>
      </c>
      <c r="AB1" s="104" t="s">
        <v>131</v>
      </c>
      <c r="AC1" s="104" t="s">
        <v>251</v>
      </c>
      <c r="AD1" s="104" t="s">
        <v>130</v>
      </c>
      <c r="AE1" s="104" t="s">
        <v>252</v>
      </c>
      <c r="AF1" s="104" t="s">
        <v>129</v>
      </c>
    </row>
    <row r="2" spans="1:32" ht="13.5" thickBot="1">
      <c r="A2" s="98"/>
      <c r="B2" s="98"/>
      <c r="C2" s="98"/>
      <c r="D2" s="98" t="s">
        <v>117</v>
      </c>
      <c r="E2" s="98" t="s">
        <v>119</v>
      </c>
      <c r="F2" s="98" t="s">
        <v>120</v>
      </c>
      <c r="G2" s="98" t="s">
        <v>120</v>
      </c>
      <c r="H2" s="101" t="s">
        <v>122</v>
      </c>
      <c r="I2" s="98" t="s">
        <v>121</v>
      </c>
      <c r="J2" s="98" t="s">
        <v>122</v>
      </c>
      <c r="K2" s="98" t="s">
        <v>122</v>
      </c>
      <c r="L2" s="101" t="s">
        <v>122</v>
      </c>
      <c r="M2" s="101" t="s">
        <v>122</v>
      </c>
      <c r="N2" s="101" t="s">
        <v>122</v>
      </c>
      <c r="O2" s="101" t="s">
        <v>122</v>
      </c>
      <c r="P2" s="98" t="s">
        <v>123</v>
      </c>
      <c r="Q2" s="98" t="s">
        <v>123</v>
      </c>
      <c r="R2" s="98" t="s">
        <v>123</v>
      </c>
      <c r="S2" s="98" t="s">
        <v>123</v>
      </c>
      <c r="T2" s="98" t="s">
        <v>123</v>
      </c>
      <c r="U2" s="101" t="s">
        <v>122</v>
      </c>
      <c r="V2" s="106"/>
      <c r="W2" s="98"/>
      <c r="X2" s="101" t="s">
        <v>122</v>
      </c>
      <c r="Y2" s="101" t="s">
        <v>122</v>
      </c>
      <c r="Z2" s="101" t="s">
        <v>122</v>
      </c>
      <c r="AA2" s="101" t="s">
        <v>122</v>
      </c>
      <c r="AB2" s="98" t="s">
        <v>123</v>
      </c>
      <c r="AC2" s="98" t="s">
        <v>123</v>
      </c>
      <c r="AD2" s="98" t="s">
        <v>123</v>
      </c>
      <c r="AE2" s="98" t="s">
        <v>123</v>
      </c>
      <c r="AF2" s="98" t="s">
        <v>123</v>
      </c>
    </row>
    <row r="3" spans="1:32" ht="13.5" thickBot="1">
      <c r="A3" s="231" t="s">
        <v>177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177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2">
      <c r="B4" s="25" t="s">
        <v>82</v>
      </c>
      <c r="C4" s="25" t="s">
        <v>138</v>
      </c>
      <c r="D4" s="16">
        <v>552</v>
      </c>
      <c r="E4" s="16">
        <v>1811.0236220472441</v>
      </c>
      <c r="F4" s="25"/>
      <c r="G4" s="16">
        <v>32</v>
      </c>
      <c r="H4" s="16" t="s">
        <v>115</v>
      </c>
      <c r="I4" s="16" t="s">
        <v>115</v>
      </c>
      <c r="J4" s="16" t="s">
        <v>115</v>
      </c>
      <c r="K4" s="16" t="s">
        <v>115</v>
      </c>
      <c r="L4" s="25"/>
      <c r="M4" s="25"/>
      <c r="N4" s="25"/>
      <c r="O4" s="25"/>
      <c r="P4" s="20">
        <v>54.166666666666664</v>
      </c>
      <c r="Q4" s="20"/>
      <c r="R4" s="20"/>
      <c r="S4" s="20"/>
      <c r="T4" s="21"/>
      <c r="U4" s="20">
        <v>1.6575893693921118</v>
      </c>
      <c r="V4" s="20"/>
      <c r="W4" s="20">
        <v>33.657589369392113</v>
      </c>
      <c r="X4" s="16"/>
      <c r="Y4" s="25"/>
      <c r="Z4" s="25"/>
      <c r="AA4" s="25"/>
      <c r="AB4" s="20">
        <v>57.169545959043681</v>
      </c>
      <c r="AC4" s="25"/>
      <c r="AD4" s="25"/>
      <c r="AE4" s="25"/>
      <c r="AF4" s="25"/>
    </row>
    <row r="5" spans="1:32">
      <c r="B5" s="25" t="s">
        <v>83</v>
      </c>
      <c r="C5" s="25" t="s">
        <v>139</v>
      </c>
      <c r="D5" s="16">
        <v>588.9</v>
      </c>
      <c r="E5" s="16">
        <v>1932.0866141732281</v>
      </c>
      <c r="F5" s="25"/>
      <c r="G5" s="16">
        <v>27</v>
      </c>
      <c r="H5" s="16" t="s">
        <v>115</v>
      </c>
      <c r="I5" s="16" t="s">
        <v>115</v>
      </c>
      <c r="J5" s="16" t="s">
        <v>115</v>
      </c>
      <c r="K5" s="16" t="s">
        <v>115</v>
      </c>
      <c r="L5" s="25"/>
      <c r="M5" s="25"/>
      <c r="N5" s="25"/>
      <c r="O5" s="25"/>
      <c r="P5" s="20">
        <v>42.282221090168107</v>
      </c>
      <c r="Q5" s="20"/>
      <c r="R5" s="20"/>
      <c r="S5" s="20"/>
      <c r="T5" s="21"/>
      <c r="U5" s="20">
        <v>1.7173819122337839</v>
      </c>
      <c r="V5" s="20"/>
      <c r="W5" s="20">
        <v>28.717381912233783</v>
      </c>
      <c r="X5" s="16"/>
      <c r="Y5" s="25"/>
      <c r="Z5" s="25"/>
      <c r="AA5" s="25"/>
      <c r="AB5" s="20">
        <v>45.198474974076724</v>
      </c>
      <c r="AC5" s="25"/>
      <c r="AD5" s="25"/>
      <c r="AE5" s="25"/>
      <c r="AF5" s="25"/>
    </row>
    <row r="6" spans="1:32">
      <c r="B6" s="25" t="s">
        <v>84</v>
      </c>
      <c r="C6" s="25" t="s">
        <v>140</v>
      </c>
      <c r="D6" s="16">
        <v>583.4</v>
      </c>
      <c r="E6" s="16">
        <v>1914.0419947506559</v>
      </c>
      <c r="F6" s="25"/>
      <c r="G6" s="16">
        <v>36</v>
      </c>
      <c r="H6" s="16" t="s">
        <v>115</v>
      </c>
      <c r="I6" s="16" t="s">
        <v>115</v>
      </c>
      <c r="J6" s="16" t="s">
        <v>115</v>
      </c>
      <c r="K6" s="16" t="s">
        <v>115</v>
      </c>
      <c r="L6" s="25"/>
      <c r="M6" s="25"/>
      <c r="N6" s="25"/>
      <c r="O6" s="25"/>
      <c r="P6" s="20">
        <v>58.10764484058965</v>
      </c>
      <c r="Q6" s="20"/>
      <c r="R6" s="20"/>
      <c r="S6" s="20"/>
      <c r="T6" s="21"/>
      <c r="U6" s="20">
        <v>1.7086141840346196</v>
      </c>
      <c r="V6" s="20"/>
      <c r="W6" s="20">
        <v>37.708614184034623</v>
      </c>
      <c r="X6" s="16"/>
      <c r="Y6" s="25"/>
      <c r="Z6" s="25"/>
      <c r="AA6" s="25"/>
      <c r="AB6" s="20">
        <v>61.036363016857429</v>
      </c>
      <c r="AC6" s="25"/>
      <c r="AD6" s="25"/>
      <c r="AE6" s="25"/>
      <c r="AF6" s="25"/>
    </row>
    <row r="7" spans="1:32">
      <c r="B7" s="25" t="s">
        <v>85</v>
      </c>
      <c r="C7" s="25" t="s">
        <v>141</v>
      </c>
      <c r="D7" s="16">
        <v>697.1</v>
      </c>
      <c r="E7" s="16">
        <v>2287.0734908136483</v>
      </c>
      <c r="F7" s="25"/>
      <c r="G7" s="16">
        <v>36</v>
      </c>
      <c r="H7" s="16">
        <v>-4.9155834266089986</v>
      </c>
      <c r="I7" s="16">
        <v>8.7703507513473671</v>
      </c>
      <c r="J7" s="16">
        <v>4.6852</v>
      </c>
      <c r="K7" s="16">
        <v>5.2707000000000015</v>
      </c>
      <c r="L7" s="16">
        <v>31.084416573391003</v>
      </c>
      <c r="M7" s="16">
        <v>40.872417084081867</v>
      </c>
      <c r="N7" s="16">
        <v>40.685200000000002</v>
      </c>
      <c r="O7" s="16">
        <v>41.270700000000005</v>
      </c>
      <c r="P7" s="20">
        <v>48.63003873188925</v>
      </c>
      <c r="Q7" s="20">
        <v>41.578563439091958</v>
      </c>
      <c r="R7" s="20">
        <v>55.619591284007839</v>
      </c>
      <c r="S7" s="20">
        <v>55.35102567780806</v>
      </c>
      <c r="T7" s="21">
        <v>56.190933868885388</v>
      </c>
      <c r="U7" s="20">
        <v>1.8786653491210126</v>
      </c>
      <c r="V7" s="20"/>
      <c r="W7" s="20"/>
      <c r="X7" s="16">
        <v>32.963081922512018</v>
      </c>
      <c r="Y7" s="16">
        <v>42.751082433202882</v>
      </c>
      <c r="Z7" s="16">
        <v>42.563865349121016</v>
      </c>
      <c r="AA7" s="16">
        <v>43.14936534912102</v>
      </c>
      <c r="AB7" s="25"/>
      <c r="AC7" s="20">
        <v>44.273535966879955</v>
      </c>
      <c r="AD7" s="20">
        <v>58.314563811795836</v>
      </c>
      <c r="AE7" s="20">
        <v>58.045998205596064</v>
      </c>
      <c r="AF7" s="20">
        <v>58.885906396673384</v>
      </c>
    </row>
    <row r="8" spans="1:32">
      <c r="B8" s="25" t="s">
        <v>75</v>
      </c>
      <c r="C8" s="25" t="s">
        <v>142</v>
      </c>
      <c r="D8" s="16">
        <v>628.29999999999995</v>
      </c>
      <c r="E8" s="16">
        <v>2061.3517060367453</v>
      </c>
      <c r="F8" s="16">
        <v>37</v>
      </c>
      <c r="G8" s="25"/>
      <c r="H8" s="16"/>
      <c r="I8" s="16"/>
      <c r="J8" s="16"/>
      <c r="K8" s="16"/>
      <c r="L8" s="25"/>
      <c r="M8" s="25"/>
      <c r="N8" s="25"/>
      <c r="O8" s="25"/>
      <c r="P8" s="20">
        <v>55.546713353493558</v>
      </c>
      <c r="Q8" s="20"/>
      <c r="R8" s="20"/>
      <c r="S8" s="20"/>
      <c r="T8" s="21"/>
      <c r="U8" s="20">
        <v>1.7786087109236393</v>
      </c>
      <c r="V8" s="20">
        <v>38.778608710923642</v>
      </c>
      <c r="W8" s="20"/>
      <c r="X8" s="25"/>
      <c r="Y8" s="25"/>
      <c r="Z8" s="25"/>
      <c r="AA8" s="25"/>
      <c r="AB8" s="20">
        <v>58.377540523513673</v>
      </c>
      <c r="AC8" s="25"/>
      <c r="AD8" s="25"/>
      <c r="AE8" s="25"/>
      <c r="AF8" s="25"/>
    </row>
    <row r="9" spans="1:32">
      <c r="B9" s="25" t="s">
        <v>76</v>
      </c>
      <c r="C9" s="25" t="s">
        <v>143</v>
      </c>
      <c r="D9" s="16">
        <v>735.7</v>
      </c>
      <c r="E9" s="16">
        <v>2413.7139107611547</v>
      </c>
      <c r="F9" s="16">
        <v>32</v>
      </c>
      <c r="G9" s="25"/>
      <c r="H9" s="16"/>
      <c r="I9" s="16"/>
      <c r="J9" s="16"/>
      <c r="K9" s="16"/>
      <c r="L9" s="25"/>
      <c r="M9" s="25"/>
      <c r="N9" s="25"/>
      <c r="O9" s="25"/>
      <c r="P9" s="20">
        <v>40.641565855647677</v>
      </c>
      <c r="Q9" s="20"/>
      <c r="R9" s="20"/>
      <c r="S9" s="20"/>
      <c r="T9" s="21"/>
      <c r="U9" s="20">
        <v>1.9310462972380333</v>
      </c>
      <c r="V9" s="20">
        <v>33.931046297238034</v>
      </c>
      <c r="W9" s="20"/>
      <c r="X9" s="16"/>
      <c r="Y9" s="25"/>
      <c r="Z9" s="25"/>
      <c r="AA9" s="25"/>
      <c r="AB9" s="20">
        <v>43.266339944594307</v>
      </c>
      <c r="AC9" s="25"/>
      <c r="AD9" s="25"/>
      <c r="AE9" s="25"/>
      <c r="AF9" s="25"/>
    </row>
    <row r="10" spans="1:32">
      <c r="B10" s="25" t="s">
        <v>94</v>
      </c>
      <c r="C10" s="25" t="s">
        <v>144</v>
      </c>
      <c r="D10" s="16">
        <v>415.1</v>
      </c>
      <c r="E10" s="16">
        <v>1361.8766404199475</v>
      </c>
      <c r="F10" s="16">
        <v>20</v>
      </c>
      <c r="G10" s="25"/>
      <c r="H10" s="16" t="s">
        <v>115</v>
      </c>
      <c r="I10" s="16" t="s">
        <v>115</v>
      </c>
      <c r="J10" s="16" t="s">
        <v>115</v>
      </c>
      <c r="K10" s="16" t="s">
        <v>115</v>
      </c>
      <c r="L10" s="25"/>
      <c r="M10" s="25"/>
      <c r="N10" s="25"/>
      <c r="O10" s="25"/>
      <c r="P10" s="20">
        <v>43.122139243555765</v>
      </c>
      <c r="Q10" s="20"/>
      <c r="R10" s="20"/>
      <c r="S10" s="20"/>
      <c r="T10" s="21"/>
      <c r="U10" s="20">
        <v>1.4242671416535009</v>
      </c>
      <c r="V10" s="20">
        <v>21.424267141653502</v>
      </c>
      <c r="W10" s="20"/>
      <c r="X10" s="16"/>
      <c r="Y10" s="25"/>
      <c r="Z10" s="25"/>
      <c r="AA10" s="25"/>
      <c r="AB10" s="20">
        <v>46.553281478326909</v>
      </c>
      <c r="AC10" s="25"/>
      <c r="AD10" s="25"/>
      <c r="AE10" s="25"/>
      <c r="AF10" s="25"/>
    </row>
    <row r="11" spans="1:32">
      <c r="B11" s="25" t="s">
        <v>95</v>
      </c>
      <c r="C11" s="25" t="s">
        <v>145</v>
      </c>
      <c r="D11" s="16">
        <v>477.9</v>
      </c>
      <c r="E11" s="16">
        <v>1567.9133858267714</v>
      </c>
      <c r="F11" s="16">
        <v>27</v>
      </c>
      <c r="G11" s="25"/>
      <c r="H11" s="16" t="s">
        <v>115</v>
      </c>
      <c r="I11" s="16" t="s">
        <v>115</v>
      </c>
      <c r="J11" s="16" t="s">
        <v>115</v>
      </c>
      <c r="K11" s="16" t="s">
        <v>115</v>
      </c>
      <c r="L11" s="25"/>
      <c r="M11" s="25"/>
      <c r="N11" s="25"/>
      <c r="O11" s="25"/>
      <c r="P11" s="20">
        <v>52.102950408035156</v>
      </c>
      <c r="Q11" s="20"/>
      <c r="R11" s="20"/>
      <c r="S11" s="20"/>
      <c r="T11" s="21"/>
      <c r="U11" s="20">
        <v>1.5320336855392587</v>
      </c>
      <c r="V11" s="20">
        <v>28.532033685539258</v>
      </c>
      <c r="W11" s="20"/>
      <c r="X11" s="16"/>
      <c r="Y11" s="25"/>
      <c r="Z11" s="25"/>
      <c r="AA11" s="25"/>
      <c r="AB11" s="20">
        <v>55.308712461894238</v>
      </c>
      <c r="AC11" s="25"/>
      <c r="AD11" s="25"/>
      <c r="AE11" s="25"/>
      <c r="AF11" s="25"/>
    </row>
    <row r="12" spans="1:32">
      <c r="B12" s="16" t="s">
        <v>101</v>
      </c>
      <c r="C12" s="16" t="s">
        <v>146</v>
      </c>
      <c r="D12" s="16">
        <v>419.1</v>
      </c>
      <c r="E12" s="16">
        <v>1375</v>
      </c>
      <c r="F12" s="16">
        <v>32</v>
      </c>
      <c r="G12" s="25"/>
      <c r="H12" s="16" t="s">
        <v>115</v>
      </c>
      <c r="I12" s="16" t="s">
        <v>115</v>
      </c>
      <c r="J12" s="16" t="s">
        <v>115</v>
      </c>
      <c r="K12" s="16" t="s">
        <v>115</v>
      </c>
      <c r="L12" s="25"/>
      <c r="M12" s="25"/>
      <c r="N12" s="25"/>
      <c r="O12" s="25"/>
      <c r="P12" s="20">
        <v>71.343354807921727</v>
      </c>
      <c r="Q12" s="20"/>
      <c r="R12" s="20"/>
      <c r="S12" s="20"/>
      <c r="T12" s="21"/>
      <c r="U12" s="20">
        <v>1.4310267207015914</v>
      </c>
      <c r="V12" s="20">
        <v>33.431026720701588</v>
      </c>
      <c r="W12" s="20"/>
      <c r="X12" s="16"/>
      <c r="Y12" s="25"/>
      <c r="Z12" s="25"/>
      <c r="AA12" s="25"/>
      <c r="AB12" s="20">
        <v>74.75787812145451</v>
      </c>
      <c r="AC12" s="25"/>
      <c r="AD12" s="25"/>
      <c r="AE12" s="25"/>
      <c r="AF12" s="25"/>
    </row>
    <row r="13" spans="1:32" ht="13.5" thickBot="1">
      <c r="B13" s="43" t="s">
        <v>486</v>
      </c>
      <c r="C13" s="45" t="s">
        <v>114</v>
      </c>
      <c r="D13" s="41">
        <v>504.44400000000002</v>
      </c>
      <c r="E13" s="43">
        <v>1655</v>
      </c>
      <c r="F13" s="44"/>
      <c r="G13" s="44">
        <v>26.67</v>
      </c>
      <c r="H13" s="43" t="s">
        <v>115</v>
      </c>
      <c r="I13" s="43" t="s">
        <v>115</v>
      </c>
      <c r="J13" s="43" t="s">
        <v>115</v>
      </c>
      <c r="K13" s="43" t="s">
        <v>115</v>
      </c>
      <c r="L13" s="43"/>
      <c r="M13" s="43"/>
      <c r="N13" s="43"/>
      <c r="O13" s="43"/>
      <c r="P13" s="41">
        <v>48.707091371886669</v>
      </c>
      <c r="Q13" s="41"/>
      <c r="R13" s="41"/>
      <c r="S13" s="41"/>
      <c r="T13" s="47"/>
      <c r="U13" s="41">
        <v>1.5776221787479743</v>
      </c>
      <c r="V13" s="41"/>
      <c r="W13" s="41">
        <v>28.247622178747974</v>
      </c>
      <c r="X13" s="43"/>
      <c r="Y13" s="43"/>
      <c r="Z13" s="43"/>
      <c r="AA13" s="43"/>
      <c r="AB13" s="41">
        <v>51.834538975085387</v>
      </c>
      <c r="AC13" s="41"/>
      <c r="AD13" s="41"/>
      <c r="AE13" s="41"/>
      <c r="AF13" s="41"/>
    </row>
    <row r="14" spans="1:32" ht="13.5" thickBot="1">
      <c r="A14" s="232" t="s">
        <v>147</v>
      </c>
      <c r="B14" s="44"/>
      <c r="C14" s="44"/>
      <c r="D14" s="44"/>
      <c r="E14" s="44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7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>
      <c r="B15" s="25" t="s">
        <v>36</v>
      </c>
      <c r="C15" s="25" t="s">
        <v>148</v>
      </c>
      <c r="D15" s="16">
        <v>853</v>
      </c>
      <c r="E15" s="16">
        <v>2798.5564304461941</v>
      </c>
      <c r="F15" s="20"/>
      <c r="G15" s="20">
        <v>33</v>
      </c>
      <c r="H15" s="20">
        <v>-2.6339603440999984</v>
      </c>
      <c r="I15" s="20">
        <v>10.864550965446181</v>
      </c>
      <c r="J15" s="20">
        <v>6.5560000000000009</v>
      </c>
      <c r="K15" s="20">
        <v>7.9210000000000012</v>
      </c>
      <c r="L15" s="20">
        <v>30.366039655900003</v>
      </c>
      <c r="M15" s="20">
        <v>39.035861647470107</v>
      </c>
      <c r="N15" s="20">
        <v>39.555999999999997</v>
      </c>
      <c r="O15" s="20">
        <v>40.920999999999999</v>
      </c>
      <c r="P15" s="20">
        <v>36.225087924970694</v>
      </c>
      <c r="Q15" s="20">
        <v>33.137209444196948</v>
      </c>
      <c r="R15" s="20">
        <v>43.301127371008327</v>
      </c>
      <c r="S15" s="20">
        <v>43.910902696365767</v>
      </c>
      <c r="T15" s="21">
        <v>45.511137162954277</v>
      </c>
      <c r="U15" s="20">
        <v>2.075011131340371</v>
      </c>
      <c r="V15" s="20"/>
      <c r="W15" s="20"/>
      <c r="X15" s="20">
        <v>32.441050787240371</v>
      </c>
      <c r="Y15" s="20">
        <v>41.110872778810474</v>
      </c>
      <c r="Z15" s="20">
        <v>41.631011131340365</v>
      </c>
      <c r="AA15" s="20">
        <v>42.996011131340367</v>
      </c>
      <c r="AB15" s="20"/>
      <c r="AC15" s="20">
        <v>35.569813349637009</v>
      </c>
      <c r="AD15" s="20">
        <v>45.733731276448381</v>
      </c>
      <c r="AE15" s="20">
        <v>46.343506601805821</v>
      </c>
      <c r="AF15" s="20">
        <v>47.943741068394331</v>
      </c>
    </row>
    <row r="16" spans="1:32">
      <c r="B16" s="25" t="s">
        <v>37</v>
      </c>
      <c r="C16" s="25" t="s">
        <v>149</v>
      </c>
      <c r="D16" s="16">
        <v>980.2</v>
      </c>
      <c r="E16" s="16">
        <v>3215.8792650918635</v>
      </c>
      <c r="F16" s="20"/>
      <c r="G16" s="20">
        <v>33</v>
      </c>
      <c r="H16" s="20">
        <v>-0.85680725459599749</v>
      </c>
      <c r="I16" s="20">
        <v>12.536540927771556</v>
      </c>
      <c r="J16" s="20">
        <v>8.0824000000000016</v>
      </c>
      <c r="K16" s="20">
        <v>10.083400000000003</v>
      </c>
      <c r="L16" s="20">
        <v>32.143192745404001</v>
      </c>
      <c r="M16" s="20">
        <v>39.964744959873087</v>
      </c>
      <c r="N16" s="20">
        <v>41.0824</v>
      </c>
      <c r="O16" s="20">
        <v>43.083400000000005</v>
      </c>
      <c r="P16" s="20">
        <v>31.524178739032848</v>
      </c>
      <c r="Q16" s="20">
        <v>30.650064012858596</v>
      </c>
      <c r="R16" s="20">
        <v>38.629611262878065</v>
      </c>
      <c r="S16" s="20">
        <v>39.769842889206281</v>
      </c>
      <c r="T16" s="21">
        <v>41.811263007549485</v>
      </c>
      <c r="U16" s="20">
        <v>2.2076056401701623</v>
      </c>
      <c r="V16" s="20"/>
      <c r="W16" s="20"/>
      <c r="X16" s="20">
        <v>34.350798385574166</v>
      </c>
      <c r="Y16" s="20">
        <v>42.172350600043252</v>
      </c>
      <c r="Z16" s="20">
        <v>43.290005640170165</v>
      </c>
      <c r="AA16" s="20">
        <v>45.291005640170169</v>
      </c>
      <c r="AB16" s="20"/>
      <c r="AC16" s="20">
        <v>32.902263196872234</v>
      </c>
      <c r="AD16" s="20">
        <v>40.881810446891699</v>
      </c>
      <c r="AE16" s="20">
        <v>42.022042073219922</v>
      </c>
      <c r="AF16" s="20">
        <v>44.063462191563119</v>
      </c>
    </row>
    <row r="17" spans="2:32">
      <c r="B17" s="25" t="s">
        <v>38</v>
      </c>
      <c r="C17" s="25" t="s">
        <v>150</v>
      </c>
      <c r="D17" s="16">
        <v>1047</v>
      </c>
      <c r="E17" s="16">
        <v>3435.0393700787399</v>
      </c>
      <c r="F17" s="20"/>
      <c r="G17" s="20">
        <v>35</v>
      </c>
      <c r="H17" s="20">
        <v>4.6089515900002098E-2</v>
      </c>
      <c r="I17" s="20">
        <v>13.399984715986379</v>
      </c>
      <c r="J17" s="20">
        <v>8.8840000000000003</v>
      </c>
      <c r="K17" s="20">
        <v>11.219000000000003</v>
      </c>
      <c r="L17" s="20">
        <v>35.0460895159</v>
      </c>
      <c r="M17" s="20">
        <v>42.444435953325765</v>
      </c>
      <c r="N17" s="20">
        <v>43.884</v>
      </c>
      <c r="O17" s="20">
        <v>46.219000000000001</v>
      </c>
      <c r="P17" s="20">
        <v>31.423113658070676</v>
      </c>
      <c r="Q17" s="20">
        <v>31.467134208118434</v>
      </c>
      <c r="R17" s="20">
        <v>38.533367672708465</v>
      </c>
      <c r="S17" s="20">
        <v>39.908309455587393</v>
      </c>
      <c r="T17" s="21">
        <v>42.138490926456541</v>
      </c>
      <c r="U17" s="20">
        <v>2.2678453834134382</v>
      </c>
      <c r="V17" s="20"/>
      <c r="W17" s="20"/>
      <c r="X17" s="20">
        <v>37.313934899313438</v>
      </c>
      <c r="Y17" s="20">
        <v>44.712281336739203</v>
      </c>
      <c r="Z17" s="20">
        <v>46.151845383413438</v>
      </c>
      <c r="AA17" s="20">
        <v>48.486845383413439</v>
      </c>
      <c r="AB17" s="20"/>
      <c r="AC17" s="20">
        <v>33.633175644043398</v>
      </c>
      <c r="AD17" s="20">
        <v>40.699409108633425</v>
      </c>
      <c r="AE17" s="20">
        <v>42.074350891512353</v>
      </c>
      <c r="AF17" s="20">
        <v>44.304532362381508</v>
      </c>
    </row>
    <row r="18" spans="2:32">
      <c r="B18" s="25" t="s">
        <v>39</v>
      </c>
      <c r="C18" s="25" t="s">
        <v>151</v>
      </c>
      <c r="D18" s="16">
        <v>990.6</v>
      </c>
      <c r="E18" s="16">
        <v>3250</v>
      </c>
      <c r="F18" s="20"/>
      <c r="G18" s="20">
        <v>33</v>
      </c>
      <c r="H18" s="20">
        <v>-0.71486107536399901</v>
      </c>
      <c r="I18" s="20">
        <v>12.671655890625001</v>
      </c>
      <c r="J18" s="20">
        <v>8.2072000000000003</v>
      </c>
      <c r="K18" s="20">
        <v>10.260200000000003</v>
      </c>
      <c r="L18" s="20">
        <v>32.285138924636001</v>
      </c>
      <c r="M18" s="20">
        <v>40.039808828125011</v>
      </c>
      <c r="N18" s="20">
        <v>41.2072</v>
      </c>
      <c r="O18" s="20">
        <v>43.260200000000005</v>
      </c>
      <c r="P18" s="20">
        <v>31.193216232586309</v>
      </c>
      <c r="Q18" s="20">
        <v>30.471571698602865</v>
      </c>
      <c r="R18" s="20">
        <v>38.299827203841112</v>
      </c>
      <c r="S18" s="20">
        <v>39.478295982232986</v>
      </c>
      <c r="T18" s="21">
        <v>41.550777306682825</v>
      </c>
      <c r="U18" s="20">
        <v>2.2174100643650507</v>
      </c>
      <c r="V18" s="20"/>
      <c r="W18" s="20"/>
      <c r="X18" s="20">
        <v>34.502548989001049</v>
      </c>
      <c r="Y18" s="20">
        <v>42.257218892490059</v>
      </c>
      <c r="Z18" s="20">
        <v>43.424610064365048</v>
      </c>
      <c r="AA18" s="20">
        <v>45.477610064365052</v>
      </c>
      <c r="AB18" s="20"/>
      <c r="AC18" s="20">
        <v>32.71002320714824</v>
      </c>
      <c r="AD18" s="20">
        <v>40.538278712386486</v>
      </c>
      <c r="AE18" s="20">
        <v>41.71674749077836</v>
      </c>
      <c r="AF18" s="20">
        <v>43.789228815228199</v>
      </c>
    </row>
    <row r="19" spans="2:32">
      <c r="B19" s="25" t="s">
        <v>40</v>
      </c>
      <c r="C19" s="25" t="s">
        <v>152</v>
      </c>
      <c r="D19" s="16">
        <v>1009.2</v>
      </c>
      <c r="E19" s="16">
        <v>3311.0236220472439</v>
      </c>
      <c r="F19" s="20"/>
      <c r="G19" s="20">
        <v>30</v>
      </c>
      <c r="H19" s="20">
        <v>-0.46226063233599746</v>
      </c>
      <c r="I19" s="20">
        <v>12.912678768770354</v>
      </c>
      <c r="J19" s="20">
        <v>8.4304000000000006</v>
      </c>
      <c r="K19" s="20">
        <v>10.576400000000001</v>
      </c>
      <c r="L19" s="20">
        <v>29.537739367664003</v>
      </c>
      <c r="M19" s="20">
        <v>37.173710427094633</v>
      </c>
      <c r="N19" s="20">
        <v>38.430399999999999</v>
      </c>
      <c r="O19" s="20">
        <v>40.5764</v>
      </c>
      <c r="P19" s="20">
        <v>27.645659928656361</v>
      </c>
      <c r="Q19" s="20">
        <v>27.187613325073325</v>
      </c>
      <c r="R19" s="20">
        <v>34.753973867513508</v>
      </c>
      <c r="S19" s="20">
        <v>35.999207292905268</v>
      </c>
      <c r="T19" s="21">
        <v>38.125644074514462</v>
      </c>
      <c r="U19" s="20">
        <v>2.2345544303391747</v>
      </c>
      <c r="V19" s="20"/>
      <c r="W19" s="20"/>
      <c r="X19" s="20">
        <v>31.772293798003176</v>
      </c>
      <c r="Y19" s="20">
        <v>39.408264857433807</v>
      </c>
      <c r="Z19" s="20">
        <v>40.664954430339172</v>
      </c>
      <c r="AA19" s="20">
        <v>42.810954430339173</v>
      </c>
      <c r="AB19" s="20"/>
      <c r="AC19" s="20">
        <v>29.401797263181901</v>
      </c>
      <c r="AD19" s="20">
        <v>36.968157805622077</v>
      </c>
      <c r="AE19" s="20">
        <v>38.213391231013837</v>
      </c>
      <c r="AF19" s="20">
        <v>40.339828012623038</v>
      </c>
    </row>
    <row r="20" spans="2:32">
      <c r="B20" s="25" t="s">
        <v>49</v>
      </c>
      <c r="C20" s="25" t="s">
        <v>153</v>
      </c>
      <c r="D20" s="16">
        <v>750.1</v>
      </c>
      <c r="E20" s="16">
        <v>2460.9580052493438</v>
      </c>
      <c r="F20" s="20"/>
      <c r="G20" s="20">
        <v>34</v>
      </c>
      <c r="H20" s="20">
        <v>-4.1271310084489992</v>
      </c>
      <c r="I20" s="20">
        <v>9.4874631255953048</v>
      </c>
      <c r="J20" s="20">
        <v>5.321200000000001</v>
      </c>
      <c r="K20" s="20">
        <v>6.1717000000000013</v>
      </c>
      <c r="L20" s="20">
        <v>29.872868991551002</v>
      </c>
      <c r="M20" s="20">
        <v>39.270812847552946</v>
      </c>
      <c r="N20" s="20">
        <v>39.321200000000005</v>
      </c>
      <c r="O20" s="20">
        <v>40.171700000000001</v>
      </c>
      <c r="P20" s="20">
        <v>42.527662978269561</v>
      </c>
      <c r="Q20" s="20">
        <v>37.025555248034927</v>
      </c>
      <c r="R20" s="20">
        <v>49.554476533199498</v>
      </c>
      <c r="S20" s="20">
        <v>49.62165044660712</v>
      </c>
      <c r="T20" s="21">
        <v>50.755499266764431</v>
      </c>
      <c r="U20" s="20">
        <v>1.9499244762247336</v>
      </c>
      <c r="V20" s="20"/>
      <c r="W20" s="20"/>
      <c r="X20" s="20">
        <v>31.822793467775735</v>
      </c>
      <c r="Y20" s="20">
        <v>41.220737323777684</v>
      </c>
      <c r="Z20" s="20">
        <v>41.271124476224742</v>
      </c>
      <c r="AA20" s="20">
        <v>42.121624476224738</v>
      </c>
      <c r="AB20" s="20"/>
      <c r="AC20" s="20">
        <v>39.625107942641961</v>
      </c>
      <c r="AD20" s="20">
        <v>52.154029227806532</v>
      </c>
      <c r="AE20" s="20">
        <v>52.221203141214161</v>
      </c>
      <c r="AF20" s="20">
        <v>53.355051961371466</v>
      </c>
    </row>
    <row r="21" spans="2:32">
      <c r="B21" s="25" t="s">
        <v>51</v>
      </c>
      <c r="C21" s="25" t="s">
        <v>154</v>
      </c>
      <c r="D21" s="16">
        <v>892.5</v>
      </c>
      <c r="E21" s="16">
        <v>2928.1496062992123</v>
      </c>
      <c r="F21" s="20"/>
      <c r="G21" s="20">
        <v>31</v>
      </c>
      <c r="H21" s="20">
        <v>-2.0739697506250003</v>
      </c>
      <c r="I21" s="20">
        <v>11.387501452120896</v>
      </c>
      <c r="J21" s="20">
        <v>7.0300000000000011</v>
      </c>
      <c r="K21" s="20">
        <v>8.5925000000000011</v>
      </c>
      <c r="L21" s="20">
        <v>28.926030249375</v>
      </c>
      <c r="M21" s="20">
        <v>37.326389695622723</v>
      </c>
      <c r="N21" s="20">
        <v>38.03</v>
      </c>
      <c r="O21" s="20">
        <v>39.592500000000001</v>
      </c>
      <c r="P21" s="20">
        <v>32.38095238095238</v>
      </c>
      <c r="Q21" s="20">
        <v>30.057176749999996</v>
      </c>
      <c r="R21" s="20">
        <v>39.469344196776163</v>
      </c>
      <c r="S21" s="20">
        <v>40.257703081232492</v>
      </c>
      <c r="T21" s="21">
        <v>42.008403361344534</v>
      </c>
      <c r="U21" s="20">
        <v>2.1187118788126154</v>
      </c>
      <c r="V21" s="20"/>
      <c r="W21" s="20"/>
      <c r="X21" s="20">
        <v>31.044742128187615</v>
      </c>
      <c r="Y21" s="20">
        <v>39.445101574435341</v>
      </c>
      <c r="Z21" s="20">
        <v>40.14871187881262</v>
      </c>
      <c r="AA21" s="20">
        <v>41.71121187881262</v>
      </c>
      <c r="AB21" s="20"/>
      <c r="AC21" s="20">
        <v>32.431083617016938</v>
      </c>
      <c r="AD21" s="20">
        <v>41.843251063793097</v>
      </c>
      <c r="AE21" s="20">
        <v>42.631609948249434</v>
      </c>
      <c r="AF21" s="20">
        <v>44.382310228361476</v>
      </c>
    </row>
    <row r="22" spans="2:32">
      <c r="B22" s="25" t="s">
        <v>52</v>
      </c>
      <c r="C22" s="25" t="s">
        <v>155</v>
      </c>
      <c r="D22" s="16">
        <v>843</v>
      </c>
      <c r="E22" s="16">
        <v>2765.748031496063</v>
      </c>
      <c r="F22" s="20"/>
      <c r="G22" s="20">
        <v>37</v>
      </c>
      <c r="H22" s="20">
        <v>-2.7768908400999988</v>
      </c>
      <c r="I22" s="20">
        <v>10.731645204760483</v>
      </c>
      <c r="J22" s="20">
        <v>6.4359999999999999</v>
      </c>
      <c r="K22" s="20">
        <v>7.7510000000000012</v>
      </c>
      <c r="L22" s="20">
        <v>34.223109159899998</v>
      </c>
      <c r="M22" s="20">
        <v>42.962025113755821</v>
      </c>
      <c r="N22" s="20">
        <v>43.436</v>
      </c>
      <c r="O22" s="20">
        <v>44.751000000000005</v>
      </c>
      <c r="P22" s="20">
        <v>41.399762752075915</v>
      </c>
      <c r="Q22" s="20">
        <v>38.105704816014232</v>
      </c>
      <c r="R22" s="20">
        <v>48.472153159852688</v>
      </c>
      <c r="S22" s="20">
        <v>49.034400948991696</v>
      </c>
      <c r="T22" s="21">
        <v>50.594306049822066</v>
      </c>
      <c r="U22" s="20">
        <v>2.0635788464519451</v>
      </c>
      <c r="V22" s="20"/>
      <c r="W22" s="20"/>
      <c r="X22" s="20">
        <v>36.286688006351945</v>
      </c>
      <c r="Y22" s="20">
        <v>45.025603960207768</v>
      </c>
      <c r="Z22" s="20">
        <v>45.499578846451946</v>
      </c>
      <c r="AA22" s="20">
        <v>46.814578846451951</v>
      </c>
      <c r="AB22" s="20"/>
      <c r="AC22" s="20">
        <v>40.553603803501709</v>
      </c>
      <c r="AD22" s="20">
        <v>50.920052147340172</v>
      </c>
      <c r="AE22" s="20">
        <v>51.482299936479173</v>
      </c>
      <c r="AF22" s="20">
        <v>53.042205037309543</v>
      </c>
    </row>
    <row r="23" spans="2:32">
      <c r="B23" s="25" t="s">
        <v>53</v>
      </c>
      <c r="C23" s="25" t="s">
        <v>156</v>
      </c>
      <c r="D23" s="16">
        <v>926.9</v>
      </c>
      <c r="E23" s="16">
        <v>3041.010498687664</v>
      </c>
      <c r="F23" s="20"/>
      <c r="G23" s="20">
        <v>36</v>
      </c>
      <c r="H23" s="20">
        <v>-1.5922428510889994</v>
      </c>
      <c r="I23" s="20">
        <v>11.840229527410992</v>
      </c>
      <c r="J23" s="20">
        <v>7.4428000000000001</v>
      </c>
      <c r="K23" s="20">
        <v>9.1773000000000007</v>
      </c>
      <c r="L23" s="20">
        <v>34.407757148911003</v>
      </c>
      <c r="M23" s="20">
        <v>42.577905293006111</v>
      </c>
      <c r="N23" s="20">
        <v>43.442799999999998</v>
      </c>
      <c r="O23" s="20">
        <v>45.177300000000002</v>
      </c>
      <c r="P23" s="20">
        <v>36.573524652066027</v>
      </c>
      <c r="Q23" s="20">
        <v>34.85570951441472</v>
      </c>
      <c r="R23" s="20">
        <v>43.670196669550236</v>
      </c>
      <c r="S23" s="20">
        <v>44.60330132700399</v>
      </c>
      <c r="T23" s="21">
        <v>46.474592728449672</v>
      </c>
      <c r="U23" s="20">
        <v>2.1549067399280806</v>
      </c>
      <c r="V23" s="20"/>
      <c r="W23" s="20"/>
      <c r="X23" s="20">
        <v>36.562663888839083</v>
      </c>
      <c r="Y23" s="20">
        <v>44.732812032934191</v>
      </c>
      <c r="Z23" s="20">
        <v>45.597706739928078</v>
      </c>
      <c r="AA23" s="20">
        <v>47.332206739928083</v>
      </c>
      <c r="AB23" s="20"/>
      <c r="AC23" s="20">
        <v>37.180563047620119</v>
      </c>
      <c r="AD23" s="20">
        <v>45.995050202755628</v>
      </c>
      <c r="AE23" s="20">
        <v>46.928154860209382</v>
      </c>
      <c r="AF23" s="20">
        <v>48.799446261655071</v>
      </c>
    </row>
    <row r="24" spans="2:32">
      <c r="B24" s="25" t="s">
        <v>54</v>
      </c>
      <c r="C24" s="25" t="s">
        <v>157</v>
      </c>
      <c r="D24" s="16">
        <v>811.4</v>
      </c>
      <c r="E24" s="16">
        <v>2662.0734908136483</v>
      </c>
      <c r="F24" s="20"/>
      <c r="G24" s="20">
        <v>45</v>
      </c>
      <c r="H24" s="20">
        <v>-3.231633719203999</v>
      </c>
      <c r="I24" s="20">
        <v>10.310333224473826</v>
      </c>
      <c r="J24" s="20">
        <v>6.0568000000000008</v>
      </c>
      <c r="K24" s="20">
        <v>7.2138000000000009</v>
      </c>
      <c r="L24" s="20">
        <v>41.768366280796002</v>
      </c>
      <c r="M24" s="20">
        <v>50.727962902485459</v>
      </c>
      <c r="N24" s="20">
        <v>51.056800000000003</v>
      </c>
      <c r="O24" s="20">
        <v>52.213799999999999</v>
      </c>
      <c r="P24" s="20">
        <v>52.871579985210751</v>
      </c>
      <c r="Q24" s="20">
        <v>48.888792557056945</v>
      </c>
      <c r="R24" s="20">
        <v>59.930937764956198</v>
      </c>
      <c r="S24" s="20">
        <v>60.336209021444418</v>
      </c>
      <c r="T24" s="21">
        <v>61.762139511954643</v>
      </c>
      <c r="U24" s="20">
        <v>2.026451344909511</v>
      </c>
      <c r="V24" s="20"/>
      <c r="W24" s="20"/>
      <c r="X24" s="20">
        <v>43.794817625705512</v>
      </c>
      <c r="Y24" s="20">
        <v>52.754414247394969</v>
      </c>
      <c r="Z24" s="20">
        <v>53.083251344909513</v>
      </c>
      <c r="AA24" s="20">
        <v>54.24025134490951</v>
      </c>
      <c r="AB24" s="20"/>
      <c r="AC24" s="20">
        <v>51.386267717162326</v>
      </c>
      <c r="AD24" s="20">
        <v>62.428412925061586</v>
      </c>
      <c r="AE24" s="20">
        <v>62.833684181549806</v>
      </c>
      <c r="AF24" s="20">
        <v>64.259614672060025</v>
      </c>
    </row>
    <row r="25" spans="2:32">
      <c r="B25" s="25" t="s">
        <v>55</v>
      </c>
      <c r="C25" s="25" t="s">
        <v>158</v>
      </c>
      <c r="D25" s="16">
        <v>1040</v>
      </c>
      <c r="E25" s="16">
        <v>3412.0734908136483</v>
      </c>
      <c r="F25" s="20"/>
      <c r="G25" s="20">
        <v>32</v>
      </c>
      <c r="H25" s="20">
        <v>-4.7543839999998561E-2</v>
      </c>
      <c r="I25" s="20">
        <v>13.31000050540317</v>
      </c>
      <c r="J25" s="20">
        <v>8.8000000000000007</v>
      </c>
      <c r="K25" s="20">
        <v>11.1</v>
      </c>
      <c r="L25" s="20">
        <v>31.952456160000001</v>
      </c>
      <c r="M25" s="20">
        <v>39.394444725223977</v>
      </c>
      <c r="N25" s="20">
        <v>40.799999999999997</v>
      </c>
      <c r="O25" s="20">
        <v>43.1</v>
      </c>
      <c r="P25" s="20">
        <v>28.749999999999996</v>
      </c>
      <c r="Q25" s="20">
        <v>28.704284769230771</v>
      </c>
      <c r="R25" s="20">
        <v>35.860043005023051</v>
      </c>
      <c r="S25" s="20">
        <v>37.211538461538453</v>
      </c>
      <c r="T25" s="21">
        <v>39.42307692307692</v>
      </c>
      <c r="U25" s="20">
        <v>2.2618379036244751</v>
      </c>
      <c r="V25" s="20"/>
      <c r="W25" s="20"/>
      <c r="X25" s="20">
        <v>34.214294063624479</v>
      </c>
      <c r="Y25" s="20">
        <v>41.656282628848452</v>
      </c>
      <c r="Z25" s="20">
        <v>43.061837903624472</v>
      </c>
      <c r="AA25" s="20">
        <v>45.361837903624476</v>
      </c>
      <c r="AB25" s="20"/>
      <c r="AC25" s="20">
        <v>30.879128907331229</v>
      </c>
      <c r="AD25" s="20">
        <v>38.034887143123512</v>
      </c>
      <c r="AE25" s="20">
        <v>39.386382599638914</v>
      </c>
      <c r="AF25" s="20">
        <v>41.597921061177381</v>
      </c>
    </row>
    <row r="26" spans="2:32">
      <c r="B26" s="25" t="s">
        <v>61</v>
      </c>
      <c r="C26" s="25" t="s">
        <v>159</v>
      </c>
      <c r="D26" s="16">
        <v>730</v>
      </c>
      <c r="E26" s="16">
        <v>2395.0131233595798</v>
      </c>
      <c r="F26" s="20"/>
      <c r="G26" s="20">
        <v>29</v>
      </c>
      <c r="H26" s="20">
        <v>-4.4245972099999991</v>
      </c>
      <c r="I26" s="20">
        <v>9.2161025795320306</v>
      </c>
      <c r="J26" s="20">
        <v>5.08</v>
      </c>
      <c r="K26" s="20">
        <v>5.83</v>
      </c>
      <c r="L26" s="20">
        <v>24.575402790000002</v>
      </c>
      <c r="M26" s="20">
        <v>34.12005698862891</v>
      </c>
      <c r="N26" s="20">
        <v>34.08</v>
      </c>
      <c r="O26" s="20">
        <v>34.83</v>
      </c>
      <c r="P26" s="20">
        <v>36.849315068493148</v>
      </c>
      <c r="Q26" s="20">
        <v>30.788222999999999</v>
      </c>
      <c r="R26" s="20">
        <v>43.86309176524508</v>
      </c>
      <c r="S26" s="20">
        <v>43.80821917808219</v>
      </c>
      <c r="T26" s="21">
        <v>44.835616438356162</v>
      </c>
      <c r="U26" s="20">
        <v>1.9234755506235133</v>
      </c>
      <c r="V26" s="20"/>
      <c r="W26" s="20"/>
      <c r="X26" s="20">
        <v>26.498878340623516</v>
      </c>
      <c r="Y26" s="20">
        <v>36.043532539252425</v>
      </c>
      <c r="Z26" s="20">
        <v>36.003475550623513</v>
      </c>
      <c r="AA26" s="20">
        <v>36.753475550623513</v>
      </c>
      <c r="AB26" s="20"/>
      <c r="AC26" s="20">
        <v>33.423121014552763</v>
      </c>
      <c r="AD26" s="20">
        <v>46.497989779797841</v>
      </c>
      <c r="AE26" s="20">
        <v>46.443117192634951</v>
      </c>
      <c r="AF26" s="20">
        <v>47.470514452908915</v>
      </c>
    </row>
    <row r="27" spans="2:32">
      <c r="B27" s="25" t="s">
        <v>62</v>
      </c>
      <c r="C27" s="25" t="s">
        <v>160</v>
      </c>
      <c r="D27" s="16">
        <v>762.5</v>
      </c>
      <c r="E27" s="16">
        <v>2501.6404199475064</v>
      </c>
      <c r="F27" s="20"/>
      <c r="G27" s="20">
        <v>30</v>
      </c>
      <c r="H27" s="20">
        <v>-3.9445645156250002</v>
      </c>
      <c r="I27" s="20">
        <v>9.654495201887455</v>
      </c>
      <c r="J27" s="20">
        <v>5.4700000000000006</v>
      </c>
      <c r="K27" s="20">
        <v>6.3825000000000003</v>
      </c>
      <c r="L27" s="20">
        <v>26.055435484375</v>
      </c>
      <c r="M27" s="20">
        <v>35.363608445493036</v>
      </c>
      <c r="N27" s="20">
        <v>35.47</v>
      </c>
      <c r="O27" s="20">
        <v>36.3825</v>
      </c>
      <c r="P27" s="20">
        <v>36.590163934426229</v>
      </c>
      <c r="Q27" s="20">
        <v>31.416964569672128</v>
      </c>
      <c r="R27" s="20">
        <v>43.624404518679391</v>
      </c>
      <c r="S27" s="20">
        <v>43.763934426229504</v>
      </c>
      <c r="T27" s="21">
        <v>44.960655737704911</v>
      </c>
      <c r="U27" s="20">
        <v>1.9659000731174652</v>
      </c>
      <c r="V27" s="20"/>
      <c r="W27" s="20"/>
      <c r="X27" s="20">
        <v>28.021335557492463</v>
      </c>
      <c r="Y27" s="20">
        <v>37.329508518610503</v>
      </c>
      <c r="Z27" s="20">
        <v>37.435900073117466</v>
      </c>
      <c r="AA27" s="20">
        <v>38.348400073117467</v>
      </c>
      <c r="AB27" s="20"/>
      <c r="AC27" s="20">
        <v>33.995194173760602</v>
      </c>
      <c r="AD27" s="20">
        <v>46.202634122767869</v>
      </c>
      <c r="AE27" s="20">
        <v>46.342164030317988</v>
      </c>
      <c r="AF27" s="20">
        <v>47.538885341793396</v>
      </c>
    </row>
    <row r="28" spans="2:32">
      <c r="B28" s="25" t="s">
        <v>64</v>
      </c>
      <c r="C28" s="25" t="s">
        <v>161</v>
      </c>
      <c r="D28" s="16">
        <v>743</v>
      </c>
      <c r="E28" s="16">
        <v>2437.6640419947507</v>
      </c>
      <c r="F28" s="20"/>
      <c r="G28" s="20">
        <v>28</v>
      </c>
      <c r="H28" s="20">
        <v>-4.2319897000999989</v>
      </c>
      <c r="I28" s="20">
        <v>9.3916945963117442</v>
      </c>
      <c r="J28" s="20">
        <v>5.2360000000000007</v>
      </c>
      <c r="K28" s="20">
        <v>6.0510000000000002</v>
      </c>
      <c r="L28" s="20">
        <v>23.768010299900002</v>
      </c>
      <c r="M28" s="20">
        <v>33.217608109062077</v>
      </c>
      <c r="N28" s="20">
        <v>33.236000000000004</v>
      </c>
      <c r="O28" s="20">
        <v>34.051000000000002</v>
      </c>
      <c r="P28" s="20">
        <v>34.858681022880212</v>
      </c>
      <c r="Q28" s="20">
        <v>29.162867160026916</v>
      </c>
      <c r="R28" s="20">
        <v>41.88103379416161</v>
      </c>
      <c r="S28" s="20">
        <v>41.905787348586813</v>
      </c>
      <c r="T28" s="21">
        <v>43.002691790040373</v>
      </c>
      <c r="U28" s="20">
        <v>1.9406606280400513</v>
      </c>
      <c r="V28" s="20"/>
      <c r="W28" s="20"/>
      <c r="X28" s="20">
        <v>25.708670927940055</v>
      </c>
      <c r="Y28" s="20">
        <v>35.158268737102127</v>
      </c>
      <c r="Z28" s="20">
        <v>35.176660628040054</v>
      </c>
      <c r="AA28" s="20">
        <v>35.991660628040052</v>
      </c>
      <c r="AB28" s="20"/>
      <c r="AC28" s="20">
        <v>31.774792635181772</v>
      </c>
      <c r="AD28" s="20">
        <v>44.492959269316458</v>
      </c>
      <c r="AE28" s="20">
        <v>44.517712823741661</v>
      </c>
      <c r="AF28" s="20">
        <v>45.614617265195221</v>
      </c>
    </row>
    <row r="29" spans="2:32">
      <c r="B29" s="25" t="s">
        <v>48</v>
      </c>
      <c r="C29" s="25" t="s">
        <v>162</v>
      </c>
      <c r="D29" s="16">
        <v>808.2</v>
      </c>
      <c r="E29" s="16">
        <v>2651.5748031496064</v>
      </c>
      <c r="F29" s="20">
        <v>37</v>
      </c>
      <c r="G29" s="20"/>
      <c r="H29" s="20"/>
      <c r="I29" s="20"/>
      <c r="J29" s="20"/>
      <c r="K29" s="20"/>
      <c r="L29" s="20"/>
      <c r="M29" s="20"/>
      <c r="N29" s="20"/>
      <c r="O29" s="20"/>
      <c r="P29" s="20">
        <v>43.182380598861663</v>
      </c>
      <c r="Q29" s="20"/>
      <c r="R29" s="20"/>
      <c r="S29" s="20"/>
      <c r="T29" s="21"/>
      <c r="U29" s="20">
        <v>2.0226054937915632</v>
      </c>
      <c r="V29" s="20">
        <v>39.022605493791566</v>
      </c>
      <c r="W29" s="20"/>
      <c r="X29" s="20"/>
      <c r="Y29" s="20"/>
      <c r="Z29" s="20"/>
      <c r="AA29" s="20"/>
      <c r="AB29" s="20">
        <v>45.684985763166992</v>
      </c>
      <c r="AC29" s="20"/>
      <c r="AD29" s="20"/>
      <c r="AE29" s="20"/>
      <c r="AF29" s="20"/>
    </row>
    <row r="30" spans="2:32">
      <c r="B30" s="25" t="s">
        <v>63</v>
      </c>
      <c r="C30" s="25" t="s">
        <v>163</v>
      </c>
      <c r="D30" s="16">
        <v>784.5</v>
      </c>
      <c r="E30" s="16">
        <v>2573.8188976377951</v>
      </c>
      <c r="F30" s="20">
        <v>28</v>
      </c>
      <c r="G30" s="20"/>
      <c r="H30" s="20"/>
      <c r="I30" s="20"/>
      <c r="J30" s="20"/>
      <c r="K30" s="20"/>
      <c r="L30" s="20"/>
      <c r="M30" s="20"/>
      <c r="N30" s="20"/>
      <c r="O30" s="20"/>
      <c r="P30" s="20">
        <v>33.014659018483108</v>
      </c>
      <c r="Q30" s="20"/>
      <c r="R30" s="20"/>
      <c r="S30" s="20"/>
      <c r="T30" s="21"/>
      <c r="U30" s="20">
        <v>1.9936184125801277</v>
      </c>
      <c r="V30" s="20">
        <v>29.993618412580126</v>
      </c>
      <c r="W30" s="20"/>
      <c r="X30" s="20"/>
      <c r="Y30" s="20"/>
      <c r="Z30" s="20"/>
      <c r="AA30" s="20"/>
      <c r="AB30" s="20">
        <v>35.555918945290152</v>
      </c>
      <c r="AC30" s="20"/>
      <c r="AD30" s="20"/>
      <c r="AE30" s="20"/>
      <c r="AF30" s="20"/>
    </row>
    <row r="31" spans="2:32">
      <c r="B31" s="25" t="s">
        <v>41</v>
      </c>
      <c r="C31" s="25" t="s">
        <v>164</v>
      </c>
      <c r="D31" s="25">
        <v>1051.9000000000001</v>
      </c>
      <c r="E31" s="16">
        <v>3451.1154855643044</v>
      </c>
      <c r="F31" s="20">
        <v>40</v>
      </c>
      <c r="G31" s="20"/>
      <c r="H31" s="20"/>
      <c r="I31" s="20"/>
      <c r="J31" s="20"/>
      <c r="K31" s="20"/>
      <c r="L31" s="20"/>
      <c r="M31" s="20"/>
      <c r="N31" s="20"/>
      <c r="O31" s="20"/>
      <c r="P31" s="20">
        <v>36.030040878410489</v>
      </c>
      <c r="Q31" s="20"/>
      <c r="R31" s="20"/>
      <c r="S31" s="20"/>
      <c r="T31" s="21"/>
      <c r="U31" s="20">
        <v>2.2720078398607706</v>
      </c>
      <c r="V31" s="20">
        <v>42.27200783986077</v>
      </c>
      <c r="W31" s="20"/>
      <c r="X31" s="20"/>
      <c r="Y31" s="20"/>
      <c r="Z31" s="20"/>
      <c r="AA31" s="20"/>
      <c r="AB31" s="20">
        <v>38.189949462744337</v>
      </c>
      <c r="AC31" s="20"/>
      <c r="AD31" s="20"/>
      <c r="AE31" s="20"/>
      <c r="AF31" s="20"/>
    </row>
    <row r="32" spans="2:32">
      <c r="B32" s="25" t="s">
        <v>482</v>
      </c>
      <c r="C32" s="46" t="s">
        <v>110</v>
      </c>
      <c r="D32" s="20">
        <v>673.61</v>
      </c>
      <c r="E32" s="16">
        <v>2210.0065616797901</v>
      </c>
      <c r="F32" s="20">
        <v>37.200000000000003</v>
      </c>
      <c r="G32" s="20"/>
      <c r="H32" s="20"/>
      <c r="I32" s="20"/>
      <c r="J32" s="20"/>
      <c r="K32" s="20"/>
      <c r="L32" s="20"/>
      <c r="M32" s="20"/>
      <c r="N32" s="20"/>
      <c r="O32" s="20"/>
      <c r="P32" s="20">
        <v>52.107302445034961</v>
      </c>
      <c r="Q32" s="20"/>
      <c r="R32" s="20"/>
      <c r="S32" s="20"/>
      <c r="T32" s="21"/>
      <c r="U32" s="20">
        <v>1.8454838425459668</v>
      </c>
      <c r="V32" s="20">
        <v>39.04548384254597</v>
      </c>
      <c r="W32" s="20"/>
      <c r="X32" s="20"/>
      <c r="Y32" s="20"/>
      <c r="Z32" s="20"/>
      <c r="AA32" s="20"/>
      <c r="AB32" s="20">
        <v>54.846994317997016</v>
      </c>
      <c r="AC32" s="20"/>
      <c r="AD32" s="20"/>
      <c r="AE32" s="20"/>
      <c r="AF32" s="20"/>
    </row>
    <row r="33" spans="1:32">
      <c r="B33" s="25" t="s">
        <v>483</v>
      </c>
      <c r="C33" s="46" t="s">
        <v>111</v>
      </c>
      <c r="D33" s="20">
        <v>940.91759999999999</v>
      </c>
      <c r="E33" s="16">
        <v>3087</v>
      </c>
      <c r="F33" s="20">
        <v>37.78</v>
      </c>
      <c r="G33" s="20"/>
      <c r="H33" s="20"/>
      <c r="I33" s="20"/>
      <c r="J33" s="20"/>
      <c r="K33" s="20"/>
      <c r="L33" s="20"/>
      <c r="M33" s="20"/>
      <c r="N33" s="20"/>
      <c r="O33" s="20"/>
      <c r="P33" s="20">
        <v>37.920430014275425</v>
      </c>
      <c r="Q33" s="20"/>
      <c r="R33" s="20"/>
      <c r="S33" s="20"/>
      <c r="T33" s="21"/>
      <c r="U33" s="20">
        <v>2.1691637363825431</v>
      </c>
      <c r="V33" s="20">
        <v>39.949163736382545</v>
      </c>
      <c r="W33" s="20"/>
      <c r="X33" s="20"/>
      <c r="Y33" s="20"/>
      <c r="Z33" s="20"/>
      <c r="AA33" s="20"/>
      <c r="AB33" s="20">
        <v>40.225800576354978</v>
      </c>
      <c r="AC33" s="20"/>
      <c r="AD33" s="20"/>
      <c r="AE33" s="20"/>
      <c r="AF33" s="20"/>
    </row>
    <row r="34" spans="1:32">
      <c r="B34" s="25" t="s">
        <v>484</v>
      </c>
      <c r="C34" s="46" t="s">
        <v>112</v>
      </c>
      <c r="D34" s="20">
        <v>932.99279999999999</v>
      </c>
      <c r="E34" s="16">
        <v>3061</v>
      </c>
      <c r="F34" s="20">
        <v>33.299999999999997</v>
      </c>
      <c r="G34" s="20"/>
      <c r="H34" s="20"/>
      <c r="I34" s="20"/>
      <c r="J34" s="20"/>
      <c r="K34" s="20"/>
      <c r="L34" s="20"/>
      <c r="M34" s="20"/>
      <c r="N34" s="20"/>
      <c r="O34" s="20"/>
      <c r="P34" s="20">
        <v>33.440772533292858</v>
      </c>
      <c r="Q34" s="20"/>
      <c r="R34" s="20"/>
      <c r="S34" s="20"/>
      <c r="T34" s="21"/>
      <c r="U34" s="20">
        <v>2.1611384895802361</v>
      </c>
      <c r="V34" s="20">
        <v>35.461138489580236</v>
      </c>
      <c r="W34" s="20"/>
      <c r="X34" s="20"/>
      <c r="Y34" s="20"/>
      <c r="Z34" s="20"/>
      <c r="AA34" s="20"/>
      <c r="AB34" s="20">
        <v>35.757123194927374</v>
      </c>
      <c r="AC34" s="20"/>
      <c r="AD34" s="20"/>
      <c r="AE34" s="20"/>
      <c r="AF34" s="20"/>
    </row>
    <row r="35" spans="1:32" ht="13.5" thickBot="1">
      <c r="B35" s="44" t="s">
        <v>485</v>
      </c>
      <c r="C35" s="45" t="s">
        <v>113</v>
      </c>
      <c r="D35" s="41">
        <v>916.83839999999998</v>
      </c>
      <c r="E35" s="43">
        <v>3008</v>
      </c>
      <c r="F35" s="41">
        <v>42.2</v>
      </c>
      <c r="G35" s="41"/>
      <c r="H35" s="41"/>
      <c r="I35" s="41"/>
      <c r="J35" s="41"/>
      <c r="K35" s="41"/>
      <c r="L35" s="41"/>
      <c r="M35" s="41"/>
      <c r="N35" s="41"/>
      <c r="O35" s="41"/>
      <c r="P35" s="41">
        <v>43.737260568492772</v>
      </c>
      <c r="Q35" s="41"/>
      <c r="R35" s="41"/>
      <c r="S35" s="41"/>
      <c r="T35" s="47"/>
      <c r="U35" s="41">
        <v>2.1444980424923332</v>
      </c>
      <c r="V35" s="41">
        <v>44.344498042492333</v>
      </c>
      <c r="W35" s="41"/>
      <c r="X35" s="41"/>
      <c r="Y35" s="41"/>
      <c r="Z35" s="41"/>
      <c r="AA35" s="41"/>
      <c r="AB35" s="41">
        <v>46.076274774804737</v>
      </c>
      <c r="AC35" s="41"/>
      <c r="AD35" s="41"/>
      <c r="AE35" s="41"/>
      <c r="AF35" s="41"/>
    </row>
    <row r="36" spans="1:32" ht="13.5" thickBot="1">
      <c r="A36" s="232" t="s">
        <v>165</v>
      </c>
      <c r="B36" s="44"/>
      <c r="C36" s="44"/>
      <c r="D36" s="43"/>
      <c r="E36" s="43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7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>
      <c r="B37" s="25" t="s">
        <v>58</v>
      </c>
      <c r="C37" s="25" t="s">
        <v>166</v>
      </c>
      <c r="D37" s="16">
        <v>617.79999999999995</v>
      </c>
      <c r="E37" s="16">
        <v>2026.9028871391074</v>
      </c>
      <c r="F37" s="20">
        <v>28</v>
      </c>
      <c r="G37" s="20"/>
      <c r="H37" s="20"/>
      <c r="I37" s="20"/>
      <c r="J37" s="20"/>
      <c r="K37" s="20"/>
      <c r="L37" s="20"/>
      <c r="M37" s="20"/>
      <c r="N37" s="20"/>
      <c r="O37" s="20"/>
      <c r="P37" s="20">
        <v>41.922952411783754</v>
      </c>
      <c r="Q37" s="20"/>
      <c r="R37" s="20"/>
      <c r="S37" s="20"/>
      <c r="T37" s="21"/>
      <c r="U37" s="20">
        <v>1.7625682836991348</v>
      </c>
      <c r="V37" s="66">
        <v>29.762568283699135</v>
      </c>
      <c r="W37" s="20"/>
      <c r="X37" s="20"/>
      <c r="Y37" s="20"/>
      <c r="Z37" s="20"/>
      <c r="AA37" s="20"/>
      <c r="AB37" s="20">
        <v>44.775927943831555</v>
      </c>
      <c r="AC37" s="20"/>
      <c r="AD37" s="20"/>
      <c r="AE37" s="20"/>
      <c r="AF37" s="20"/>
    </row>
    <row r="38" spans="1:32">
      <c r="B38" s="25" t="s">
        <v>59</v>
      </c>
      <c r="C38" s="25" t="s">
        <v>167</v>
      </c>
      <c r="D38" s="16">
        <v>363.6</v>
      </c>
      <c r="E38" s="16">
        <v>1192.9133858267717</v>
      </c>
      <c r="F38" s="20">
        <v>19</v>
      </c>
      <c r="G38" s="20"/>
      <c r="H38" s="20"/>
      <c r="I38" s="20"/>
      <c r="J38" s="20"/>
      <c r="K38" s="20"/>
      <c r="L38" s="20"/>
      <c r="M38" s="20"/>
      <c r="N38" s="20"/>
      <c r="O38" s="20"/>
      <c r="P38" s="20">
        <v>46.47964796479647</v>
      </c>
      <c r="Q38" s="20"/>
      <c r="R38" s="20"/>
      <c r="S38" s="20"/>
      <c r="T38" s="21"/>
      <c r="U38" s="20">
        <v>1.3406537943447907</v>
      </c>
      <c r="V38" s="20">
        <v>20.340653794344792</v>
      </c>
      <c r="W38" s="20"/>
      <c r="X38" s="20"/>
      <c r="Y38" s="20"/>
      <c r="Z38" s="20"/>
      <c r="AA38" s="20"/>
      <c r="AB38" s="20">
        <v>50.166814615909765</v>
      </c>
      <c r="AC38" s="20"/>
      <c r="AD38" s="20"/>
      <c r="AE38" s="20"/>
      <c r="AF38" s="20"/>
    </row>
    <row r="39" spans="1:32">
      <c r="B39" s="25" t="s">
        <v>60</v>
      </c>
      <c r="C39" s="25" t="s">
        <v>168</v>
      </c>
      <c r="D39" s="16">
        <v>502.6</v>
      </c>
      <c r="E39" s="16">
        <v>1648.9501312335958</v>
      </c>
      <c r="F39" s="20">
        <v>42</v>
      </c>
      <c r="G39" s="20"/>
      <c r="H39" s="20"/>
      <c r="I39" s="20"/>
      <c r="J39" s="20"/>
      <c r="K39" s="20"/>
      <c r="L39" s="20"/>
      <c r="M39" s="20"/>
      <c r="N39" s="20"/>
      <c r="O39" s="20"/>
      <c r="P39" s="20">
        <v>79.387186629526454</v>
      </c>
      <c r="Q39" s="20"/>
      <c r="R39" s="20"/>
      <c r="S39" s="20"/>
      <c r="T39" s="21"/>
      <c r="U39" s="20">
        <v>1.574470894890529</v>
      </c>
      <c r="V39" s="20">
        <v>43.574470894890531</v>
      </c>
      <c r="W39" s="20"/>
      <c r="X39" s="20"/>
      <c r="Y39" s="20"/>
      <c r="Z39" s="20"/>
      <c r="AA39" s="20"/>
      <c r="AB39" s="20">
        <v>82.519838628910719</v>
      </c>
      <c r="AC39" s="20"/>
      <c r="AD39" s="20"/>
      <c r="AE39" s="20"/>
      <c r="AF39" s="20"/>
    </row>
    <row r="40" spans="1:32">
      <c r="B40" s="25" t="s">
        <v>72</v>
      </c>
      <c r="C40" s="25" t="s">
        <v>169</v>
      </c>
      <c r="D40" s="16">
        <v>470.3</v>
      </c>
      <c r="E40" s="16">
        <v>1542.9790026246719</v>
      </c>
      <c r="F40" s="20">
        <v>26</v>
      </c>
      <c r="G40" s="20"/>
      <c r="H40" s="20"/>
      <c r="I40" s="20"/>
      <c r="J40" s="20"/>
      <c r="K40" s="20"/>
      <c r="L40" s="20"/>
      <c r="M40" s="20"/>
      <c r="N40" s="20"/>
      <c r="O40" s="20"/>
      <c r="P40" s="20">
        <v>50.818626408675307</v>
      </c>
      <c r="Q40" s="20"/>
      <c r="R40" s="20"/>
      <c r="S40" s="20"/>
      <c r="T40" s="21"/>
      <c r="U40" s="20">
        <v>1.5189211773398656</v>
      </c>
      <c r="V40" s="20">
        <v>27.518921177339866</v>
      </c>
      <c r="W40" s="20"/>
      <c r="X40" s="20"/>
      <c r="Y40" s="20"/>
      <c r="Z40" s="20"/>
      <c r="AA40" s="20"/>
      <c r="AB40" s="20">
        <v>54.048312093004178</v>
      </c>
      <c r="AC40" s="20"/>
      <c r="AD40" s="20"/>
      <c r="AE40" s="20"/>
      <c r="AF40" s="20"/>
    </row>
    <row r="41" spans="1:32" ht="13.5" thickBot="1">
      <c r="B41" s="45" t="s">
        <v>481</v>
      </c>
      <c r="C41" s="65" t="s">
        <v>487</v>
      </c>
      <c r="D41" s="45">
        <v>512.66999999999996</v>
      </c>
      <c r="E41" s="43">
        <v>1681.9881889763778</v>
      </c>
      <c r="F41" s="45">
        <v>33.299999999999997</v>
      </c>
      <c r="G41" s="44"/>
      <c r="H41" s="44"/>
      <c r="I41" s="44"/>
      <c r="J41" s="44"/>
      <c r="K41" s="44"/>
      <c r="L41" s="44"/>
      <c r="M41" s="44"/>
      <c r="N41" s="44"/>
      <c r="O41" s="44"/>
      <c r="P41" s="41">
        <v>60.85786178243314</v>
      </c>
      <c r="Q41" s="44"/>
      <c r="R41" s="44"/>
      <c r="S41" s="44"/>
      <c r="T41" s="48"/>
      <c r="U41" s="41">
        <v>1.5916421951557269</v>
      </c>
      <c r="V41" s="41">
        <v>34.891642195155725</v>
      </c>
      <c r="W41" s="44"/>
      <c r="X41" s="44"/>
      <c r="Y41" s="44"/>
      <c r="Z41" s="44"/>
      <c r="AA41" s="44"/>
      <c r="AB41" s="41">
        <v>63.962475267044546</v>
      </c>
      <c r="AC41" s="44"/>
      <c r="AD41" s="44"/>
      <c r="AE41" s="44"/>
      <c r="AF41" s="44"/>
    </row>
    <row r="42" spans="1:32" ht="13.5" thickBot="1">
      <c r="A42" s="232" t="s">
        <v>170</v>
      </c>
      <c r="B42" s="44"/>
      <c r="C42" s="44"/>
      <c r="D42" s="43"/>
      <c r="E42" s="43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7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  <row r="43" spans="1:32">
      <c r="B43" s="25" t="s">
        <v>26</v>
      </c>
      <c r="C43" s="25" t="s">
        <v>171</v>
      </c>
      <c r="D43" s="16">
        <v>730.3</v>
      </c>
      <c r="E43" s="16">
        <v>2395.9973753280838</v>
      </c>
      <c r="F43" s="20"/>
      <c r="G43" s="20">
        <v>28</v>
      </c>
      <c r="H43" s="20">
        <v>-4.420143487240999</v>
      </c>
      <c r="I43" s="20">
        <v>9.2201581962573638</v>
      </c>
      <c r="J43" s="20">
        <v>5.0836000000000006</v>
      </c>
      <c r="K43" s="20">
        <v>5.8351000000000006</v>
      </c>
      <c r="L43" s="20">
        <v>23.579856512759001</v>
      </c>
      <c r="M43" s="20">
        <v>33.122310109031872</v>
      </c>
      <c r="N43" s="20">
        <v>33.083600000000004</v>
      </c>
      <c r="O43" s="20">
        <v>33.835099999999997</v>
      </c>
      <c r="P43" s="20">
        <v>35.464877447624261</v>
      </c>
      <c r="Q43" s="20">
        <v>29.412373699519378</v>
      </c>
      <c r="R43" s="20">
        <v>42.478858152857555</v>
      </c>
      <c r="S43" s="20">
        <v>42.425852389429011</v>
      </c>
      <c r="T43" s="21">
        <v>43.454881555525127</v>
      </c>
      <c r="U43" s="20">
        <v>1.9238754105269475</v>
      </c>
      <c r="V43" s="20"/>
      <c r="W43" s="20"/>
      <c r="X43" s="20">
        <v>25.503731923285947</v>
      </c>
      <c r="Y43" s="20">
        <v>35.046185519558819</v>
      </c>
      <c r="Z43" s="20">
        <v>35.007475410526951</v>
      </c>
      <c r="AA43" s="20">
        <v>35.758975410526944</v>
      </c>
      <c r="AB43" s="20"/>
      <c r="AC43" s="20">
        <v>33.572990852511758</v>
      </c>
      <c r="AD43" s="20">
        <v>45.113221305708365</v>
      </c>
      <c r="AE43" s="20">
        <v>45.060215542279821</v>
      </c>
      <c r="AF43" s="20">
        <v>46.089244708375936</v>
      </c>
    </row>
    <row r="44" spans="1:32">
      <c r="B44" s="25" t="s">
        <v>34</v>
      </c>
      <c r="C44" s="25" t="s">
        <v>172</v>
      </c>
      <c r="D44" s="16">
        <v>635.5</v>
      </c>
      <c r="E44" s="16">
        <v>2084.9737532808399</v>
      </c>
      <c r="F44" s="20"/>
      <c r="G44" s="20">
        <v>27</v>
      </c>
      <c r="H44" s="20">
        <v>-5.848526900225</v>
      </c>
      <c r="I44" s="20">
        <v>7.9306694034248411</v>
      </c>
      <c r="J44" s="20">
        <v>3.9460000000000002</v>
      </c>
      <c r="K44" s="20">
        <v>4.2235000000000014</v>
      </c>
      <c r="L44" s="20">
        <v>21.151473099775</v>
      </c>
      <c r="M44" s="20">
        <v>31.405927446347132</v>
      </c>
      <c r="N44" s="20">
        <v>30.946000000000002</v>
      </c>
      <c r="O44" s="20">
        <v>31.223500000000001</v>
      </c>
      <c r="P44" s="20">
        <v>39.181746656176237</v>
      </c>
      <c r="Q44" s="20">
        <v>29.978714555114081</v>
      </c>
      <c r="R44" s="20">
        <v>46.114756013134745</v>
      </c>
      <c r="S44" s="20">
        <v>45.391030684500393</v>
      </c>
      <c r="T44" s="21">
        <v>45.827694728560189</v>
      </c>
      <c r="U44" s="20">
        <v>1.7894900490284535</v>
      </c>
      <c r="V44" s="20"/>
      <c r="W44" s="20"/>
      <c r="X44" s="20">
        <v>22.940963148803455</v>
      </c>
      <c r="Y44" s="20">
        <v>33.195417495375587</v>
      </c>
      <c r="Z44" s="20">
        <v>32.735490049028456</v>
      </c>
      <c r="AA44" s="20">
        <v>33.012990049028453</v>
      </c>
      <c r="AB44" s="20"/>
      <c r="AC44" s="20">
        <v>32.794591894261927</v>
      </c>
      <c r="AD44" s="20">
        <v>44.606824695704468</v>
      </c>
      <c r="AE44" s="20">
        <v>48.206908023648239</v>
      </c>
      <c r="AF44" s="20">
        <v>48.643572067708028</v>
      </c>
    </row>
    <row r="45" spans="1:32">
      <c r="B45" s="25" t="s">
        <v>35</v>
      </c>
      <c r="C45" s="25" t="s">
        <v>173</v>
      </c>
      <c r="D45" s="16">
        <v>472.4</v>
      </c>
      <c r="E45" s="16">
        <v>1549.8687664041993</v>
      </c>
      <c r="F45" s="20"/>
      <c r="G45" s="20">
        <v>34</v>
      </c>
      <c r="H45" s="20" t="s">
        <v>115</v>
      </c>
      <c r="I45" s="20" t="s">
        <v>115</v>
      </c>
      <c r="J45" s="20" t="s">
        <v>115</v>
      </c>
      <c r="K45" s="20" t="s">
        <v>115</v>
      </c>
      <c r="L45" s="20"/>
      <c r="M45" s="20"/>
      <c r="N45" s="20"/>
      <c r="O45" s="20"/>
      <c r="P45" s="20">
        <v>67.527519051651154</v>
      </c>
      <c r="Q45" s="20"/>
      <c r="R45" s="20"/>
      <c r="S45" s="20"/>
      <c r="T45" s="21"/>
      <c r="U45" s="20">
        <v>1.5225456010175371</v>
      </c>
      <c r="V45" s="20"/>
      <c r="W45" s="20">
        <v>35.522545601017541</v>
      </c>
      <c r="X45" s="20"/>
      <c r="Y45" s="20"/>
      <c r="Z45" s="20"/>
      <c r="AA45" s="20"/>
      <c r="AB45" s="20">
        <v>70.750519900545171</v>
      </c>
      <c r="AC45" s="20"/>
      <c r="AD45" s="20"/>
      <c r="AE45" s="20"/>
      <c r="AF45" s="20"/>
    </row>
    <row r="46" spans="1:32">
      <c r="B46" s="46" t="s">
        <v>21</v>
      </c>
      <c r="C46" s="46" t="s">
        <v>174</v>
      </c>
      <c r="D46" s="46">
        <v>855.3</v>
      </c>
      <c r="E46" s="16"/>
      <c r="F46" s="46">
        <v>31</v>
      </c>
      <c r="G46" s="20"/>
      <c r="H46" s="20"/>
      <c r="I46" s="20"/>
      <c r="J46" s="20"/>
      <c r="K46" s="20"/>
      <c r="L46" s="20"/>
      <c r="M46" s="20"/>
      <c r="N46" s="20"/>
      <c r="O46" s="20"/>
      <c r="P46" s="20">
        <v>33.789313691102535</v>
      </c>
      <c r="Q46" s="20"/>
      <c r="R46" s="20"/>
      <c r="S46" s="20"/>
      <c r="T46" s="21"/>
      <c r="U46" s="20">
        <v>2.07761928731232</v>
      </c>
      <c r="V46" s="20">
        <v>33.077619287312316</v>
      </c>
      <c r="W46" s="20"/>
      <c r="X46" s="20"/>
      <c r="Y46" s="20"/>
      <c r="Z46" s="20"/>
      <c r="AA46" s="20"/>
      <c r="AB46" s="20">
        <v>36.218425449915017</v>
      </c>
      <c r="AC46" s="20"/>
      <c r="AD46" s="20"/>
      <c r="AE46" s="20"/>
      <c r="AF46" s="20"/>
    </row>
    <row r="47" spans="1:32">
      <c r="B47" s="46" t="s">
        <v>25</v>
      </c>
      <c r="C47" s="46" t="s">
        <v>175</v>
      </c>
      <c r="D47" s="46">
        <v>1424.9</v>
      </c>
      <c r="E47" s="16"/>
      <c r="F47" s="46">
        <v>56</v>
      </c>
      <c r="G47" s="20"/>
      <c r="H47" s="20"/>
      <c r="I47" s="20"/>
      <c r="J47" s="20"/>
      <c r="K47" s="20"/>
      <c r="L47" s="20"/>
      <c r="M47" s="20"/>
      <c r="N47" s="20"/>
      <c r="O47" s="20"/>
      <c r="P47" s="20">
        <v>37.82721594497859</v>
      </c>
      <c r="Q47" s="20"/>
      <c r="R47" s="20"/>
      <c r="S47" s="20"/>
      <c r="T47" s="21"/>
      <c r="U47" s="20">
        <v>2.4821313122080997</v>
      </c>
      <c r="V47" s="20">
        <v>58.482131312208097</v>
      </c>
      <c r="W47" s="20"/>
      <c r="X47" s="20"/>
      <c r="Y47" s="20"/>
      <c r="Z47" s="20"/>
      <c r="AA47" s="20"/>
      <c r="AB47" s="20">
        <v>39.569184723284501</v>
      </c>
      <c r="AC47" s="20"/>
      <c r="AD47" s="20"/>
      <c r="AE47" s="20"/>
      <c r="AF47" s="20"/>
    </row>
    <row r="48" spans="1:32">
      <c r="B48" s="25" t="s">
        <v>480</v>
      </c>
      <c r="C48" s="38" t="s">
        <v>474</v>
      </c>
      <c r="D48" s="20">
        <v>402.95</v>
      </c>
      <c r="E48" s="16">
        <v>1322.0144356955379</v>
      </c>
      <c r="F48" s="20">
        <v>17.2</v>
      </c>
      <c r="G48" s="20"/>
      <c r="H48" s="20"/>
      <c r="I48" s="20"/>
      <c r="J48" s="20"/>
      <c r="K48" s="20"/>
      <c r="L48" s="20"/>
      <c r="M48" s="20"/>
      <c r="N48" s="20"/>
      <c r="O48" s="20"/>
      <c r="P48" s="20">
        <v>37.473631964263561</v>
      </c>
      <c r="Q48" s="20"/>
      <c r="R48" s="20"/>
      <c r="S48" s="20"/>
      <c r="T48" s="21"/>
      <c r="U48" s="20">
        <v>1.4039124938826608</v>
      </c>
      <c r="V48" s="20">
        <v>18.60391249388266</v>
      </c>
      <c r="W48" s="20"/>
      <c r="X48" s="20"/>
      <c r="Y48" s="20"/>
      <c r="Z48" s="20"/>
      <c r="AA48" s="20"/>
      <c r="AB48" s="20">
        <v>40.957718063984757</v>
      </c>
      <c r="AC48" s="20"/>
      <c r="AD48" s="20"/>
      <c r="AE48" s="20"/>
      <c r="AF48" s="20"/>
    </row>
    <row r="49" spans="1:32" ht="13.5" thickBot="1">
      <c r="A49" s="229"/>
      <c r="B49" s="44" t="s">
        <v>479</v>
      </c>
      <c r="C49" s="65" t="s">
        <v>475</v>
      </c>
      <c r="D49" s="41">
        <v>540.10559999999998</v>
      </c>
      <c r="E49" s="43">
        <v>1771.9999999999998</v>
      </c>
      <c r="F49" s="41">
        <v>32.78</v>
      </c>
      <c r="G49" s="41"/>
      <c r="H49" s="41"/>
      <c r="I49" s="41"/>
      <c r="J49" s="41"/>
      <c r="K49" s="41"/>
      <c r="L49" s="41"/>
      <c r="M49" s="41"/>
      <c r="N49" s="41"/>
      <c r="O49" s="41"/>
      <c r="P49" s="41">
        <v>56.803706534425864</v>
      </c>
      <c r="Q49" s="41"/>
      <c r="R49" s="41"/>
      <c r="S49" s="41"/>
      <c r="T49" s="47"/>
      <c r="U49" s="41">
        <v>1.6378605068195273</v>
      </c>
      <c r="V49" s="41">
        <v>34.41786050681953</v>
      </c>
      <c r="W49" s="41"/>
      <c r="X49" s="41"/>
      <c r="Y49" s="41"/>
      <c r="Z49" s="41"/>
      <c r="AA49" s="41"/>
      <c r="AB49" s="41">
        <v>59.836188528353581</v>
      </c>
      <c r="AC49" s="41"/>
      <c r="AD49" s="41"/>
      <c r="AE49" s="41"/>
      <c r="AF49" s="41"/>
    </row>
    <row r="50" spans="1:3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0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</row>
    <row r="51" spans="1:3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0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0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0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>
      <c r="B54" s="8"/>
      <c r="C54" s="8"/>
      <c r="D54" s="8"/>
      <c r="E54" s="8"/>
      <c r="F54" s="37"/>
      <c r="G54" s="8"/>
      <c r="H54" s="8"/>
      <c r="I54" s="9"/>
      <c r="J54" s="11"/>
      <c r="K54" s="9"/>
      <c r="L54" s="9"/>
      <c r="M54" s="8"/>
      <c r="N54" s="8"/>
      <c r="O54" s="8"/>
      <c r="P54" s="9"/>
      <c r="Q54" s="8"/>
      <c r="R54" s="8"/>
      <c r="S54" s="8"/>
      <c r="T54" s="8"/>
      <c r="U54" s="25"/>
      <c r="V54" s="37"/>
      <c r="W54" s="8"/>
      <c r="X54" s="8"/>
      <c r="Y54" s="8"/>
      <c r="Z54" s="8"/>
      <c r="AA54" s="8"/>
      <c r="AB54" s="8"/>
      <c r="AC54" s="8"/>
      <c r="AD54" s="8"/>
      <c r="AE54" s="8"/>
      <c r="AF5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workbookViewId="0">
      <selection activeCell="D8" sqref="D8"/>
    </sheetView>
  </sheetViews>
  <sheetFormatPr baseColWidth="10" defaultRowHeight="15"/>
  <cols>
    <col min="3" max="4" width="11.5703125" bestFit="1" customWidth="1"/>
    <col min="6" max="6" width="11.5703125" bestFit="1" customWidth="1"/>
    <col min="7" max="7" width="15.28515625" customWidth="1"/>
    <col min="8" max="8" width="14" customWidth="1"/>
    <col min="9" max="9" width="12.5703125" customWidth="1"/>
    <col min="10" max="12" width="11.5703125" bestFit="1" customWidth="1"/>
    <col min="13" max="13" width="14" bestFit="1" customWidth="1"/>
    <col min="15" max="15" width="13.28515625" customWidth="1"/>
    <col min="17" max="17" width="13.42578125" customWidth="1"/>
  </cols>
  <sheetData>
    <row r="1" spans="1:17" ht="64.5" thickBot="1">
      <c r="A1" s="107" t="s">
        <v>522</v>
      </c>
      <c r="B1" s="107" t="s">
        <v>523</v>
      </c>
      <c r="C1" s="107" t="s">
        <v>524</v>
      </c>
      <c r="D1" s="107" t="s">
        <v>525</v>
      </c>
      <c r="E1" s="107" t="s">
        <v>526</v>
      </c>
      <c r="F1" s="107" t="s">
        <v>527</v>
      </c>
      <c r="G1" s="107" t="s">
        <v>528</v>
      </c>
      <c r="H1" s="108" t="s">
        <v>128</v>
      </c>
      <c r="I1" s="107" t="s">
        <v>529</v>
      </c>
      <c r="J1" s="107" t="s">
        <v>543</v>
      </c>
      <c r="K1" s="109" t="s">
        <v>530</v>
      </c>
      <c r="L1" s="109" t="s">
        <v>531</v>
      </c>
      <c r="M1" s="110" t="s">
        <v>531</v>
      </c>
      <c r="N1" s="153" t="s">
        <v>579</v>
      </c>
      <c r="O1" s="153" t="s">
        <v>583</v>
      </c>
      <c r="P1" s="155" t="s">
        <v>580</v>
      </c>
      <c r="Q1" s="153" t="s">
        <v>581</v>
      </c>
    </row>
    <row r="2" spans="1:17" ht="15.75" thickBot="1">
      <c r="A2" s="111"/>
      <c r="B2" s="112"/>
      <c r="C2" s="113" t="s">
        <v>534</v>
      </c>
      <c r="D2" s="113" t="s">
        <v>534</v>
      </c>
      <c r="E2" s="113"/>
      <c r="F2" s="113" t="s">
        <v>534</v>
      </c>
      <c r="G2" s="113" t="s">
        <v>122</v>
      </c>
      <c r="H2" s="113" t="s">
        <v>122</v>
      </c>
      <c r="I2" s="113" t="s">
        <v>122</v>
      </c>
      <c r="J2" s="114" t="s">
        <v>535</v>
      </c>
      <c r="K2" s="114" t="s">
        <v>536</v>
      </c>
      <c r="L2" s="114" t="s">
        <v>537</v>
      </c>
      <c r="M2" s="115" t="s">
        <v>538</v>
      </c>
      <c r="N2" s="216" t="s">
        <v>584</v>
      </c>
      <c r="O2" s="159" t="s">
        <v>585</v>
      </c>
      <c r="P2" s="159" t="s">
        <v>122</v>
      </c>
      <c r="Q2" s="159" t="s">
        <v>122</v>
      </c>
    </row>
    <row r="3" spans="1:17" ht="15.75" thickBot="1">
      <c r="A3" s="86" t="s">
        <v>491</v>
      </c>
      <c r="B3" s="86"/>
      <c r="C3" s="90"/>
      <c r="D3" s="87"/>
      <c r="E3" s="87"/>
      <c r="F3" s="88"/>
      <c r="G3" s="127"/>
      <c r="H3" s="89"/>
      <c r="I3" s="88"/>
      <c r="J3" s="90"/>
      <c r="K3" s="89"/>
      <c r="L3" s="88"/>
      <c r="M3" s="91"/>
      <c r="N3" s="195"/>
      <c r="O3" s="195"/>
      <c r="P3" s="195"/>
      <c r="Q3" s="195"/>
    </row>
    <row r="4" spans="1:17" ht="25.5">
      <c r="A4" s="8"/>
      <c r="B4" s="130" t="s">
        <v>492</v>
      </c>
      <c r="C4" s="119">
        <v>443</v>
      </c>
      <c r="D4" s="119">
        <v>809</v>
      </c>
      <c r="E4" s="123" t="s">
        <v>493</v>
      </c>
      <c r="F4" s="123">
        <v>366</v>
      </c>
      <c r="G4" s="119">
        <v>20.149999999999999</v>
      </c>
      <c r="H4" s="119">
        <v>1.4718440687396221</v>
      </c>
      <c r="I4" s="119">
        <v>21.62184406873962</v>
      </c>
      <c r="J4" s="119">
        <v>3.4</v>
      </c>
      <c r="K4" s="123">
        <v>49.000706153846153</v>
      </c>
      <c r="L4" s="119">
        <v>0.63801023923076927</v>
      </c>
      <c r="M4" s="124">
        <v>6.380102392307692E-7</v>
      </c>
      <c r="N4" s="197">
        <v>0.10414397013358877</v>
      </c>
      <c r="O4" s="199">
        <v>39.196902595288869</v>
      </c>
      <c r="P4" s="200">
        <v>20.149999999999999</v>
      </c>
      <c r="Q4" s="16">
        <v>31.028274405454365</v>
      </c>
    </row>
    <row r="5" spans="1:17">
      <c r="A5" s="8"/>
      <c r="B5" s="130" t="s">
        <v>494</v>
      </c>
      <c r="C5" s="119">
        <v>809</v>
      </c>
      <c r="D5" s="119">
        <v>1022</v>
      </c>
      <c r="E5" s="123" t="s">
        <v>495</v>
      </c>
      <c r="F5" s="123">
        <v>213</v>
      </c>
      <c r="G5" s="119">
        <v>29.718900000000001</v>
      </c>
      <c r="H5" s="123">
        <v>2.0235684592337084</v>
      </c>
      <c r="I5" s="119">
        <v>31.742468459233709</v>
      </c>
      <c r="J5" s="119">
        <v>2.5</v>
      </c>
      <c r="K5" s="123">
        <v>34.590094953308089</v>
      </c>
      <c r="L5" s="119">
        <v>0.42905637682296732</v>
      </c>
      <c r="M5" s="124">
        <v>4.290563768229673E-7</v>
      </c>
      <c r="N5" s="161"/>
      <c r="P5" s="16"/>
      <c r="Q5" s="16">
        <v>39.897447489084108</v>
      </c>
    </row>
    <row r="6" spans="1:17" ht="25.5">
      <c r="A6" s="36"/>
      <c r="B6" s="130" t="s">
        <v>496</v>
      </c>
      <c r="C6" s="119">
        <v>1022</v>
      </c>
      <c r="D6" s="119">
        <v>1283</v>
      </c>
      <c r="E6" s="123" t="s">
        <v>573</v>
      </c>
      <c r="F6" s="123">
        <v>261</v>
      </c>
      <c r="G6" s="119">
        <v>37.104100000000003</v>
      </c>
      <c r="H6" s="119">
        <v>2.2460609460422778</v>
      </c>
      <c r="I6" s="119">
        <v>39.35016094604228</v>
      </c>
      <c r="J6" s="119">
        <v>2.1</v>
      </c>
      <c r="K6" s="123">
        <v>23.469502852614902</v>
      </c>
      <c r="L6" s="119">
        <v>0.2678077913629161</v>
      </c>
      <c r="M6" s="124">
        <v>2.6780779136291608E-7</v>
      </c>
      <c r="N6" s="25"/>
      <c r="O6" s="201"/>
      <c r="P6" s="16"/>
      <c r="Q6" s="16">
        <v>52.836711554602658</v>
      </c>
    </row>
    <row r="7" spans="1:17">
      <c r="A7" s="36"/>
      <c r="B7" s="130" t="s">
        <v>497</v>
      </c>
      <c r="C7" s="119">
        <v>1283</v>
      </c>
      <c r="D7" s="119">
        <v>1304</v>
      </c>
      <c r="E7" s="123" t="s">
        <v>498</v>
      </c>
      <c r="F7" s="123">
        <v>21</v>
      </c>
      <c r="G7" s="119">
        <v>51.282899999999998</v>
      </c>
      <c r="H7" s="119">
        <v>2.4273100400199676</v>
      </c>
      <c r="I7" s="119">
        <v>53.710210040019966</v>
      </c>
      <c r="J7" s="119">
        <v>2.1</v>
      </c>
      <c r="K7" s="119">
        <v>11.163547064579257</v>
      </c>
      <c r="L7" s="119">
        <v>8.9371432436399237E-2</v>
      </c>
      <c r="M7" s="124">
        <v>8.9371432436399228E-8</v>
      </c>
      <c r="N7" s="25"/>
      <c r="O7" s="201"/>
      <c r="P7" s="16"/>
      <c r="Q7" s="16">
        <v>53.878141871938141</v>
      </c>
    </row>
    <row r="8" spans="1:17">
      <c r="A8" s="36"/>
      <c r="B8" s="130" t="s">
        <v>499</v>
      </c>
      <c r="C8" s="119">
        <v>1304</v>
      </c>
      <c r="D8" s="119"/>
      <c r="E8" s="123" t="s">
        <v>495</v>
      </c>
      <c r="F8" s="123"/>
      <c r="G8" s="119">
        <v>52.327199999999998</v>
      </c>
      <c r="H8" s="119">
        <v>2.4373673485394032</v>
      </c>
      <c r="I8" s="119">
        <v>54.764567348539401</v>
      </c>
      <c r="J8" s="119"/>
      <c r="K8" s="119"/>
      <c r="L8" s="119"/>
      <c r="M8" s="124"/>
      <c r="N8" s="25"/>
      <c r="O8" s="201"/>
      <c r="P8" s="16"/>
      <c r="Q8" s="16"/>
    </row>
    <row r="9" spans="1:17">
      <c r="A9" s="36"/>
      <c r="B9" s="163" t="s">
        <v>561</v>
      </c>
      <c r="C9" s="187"/>
      <c r="D9" s="187"/>
      <c r="E9" s="188"/>
      <c r="F9" s="187">
        <v>861</v>
      </c>
      <c r="G9" s="187"/>
      <c r="H9" s="187"/>
      <c r="I9" s="187"/>
      <c r="J9" s="187"/>
      <c r="K9" s="187"/>
      <c r="L9" s="189"/>
      <c r="M9" s="190"/>
      <c r="N9" s="164"/>
      <c r="O9" s="202"/>
      <c r="P9" s="165"/>
      <c r="Q9" s="165"/>
    </row>
    <row r="10" spans="1:17">
      <c r="A10" s="8"/>
      <c r="B10" s="81" t="s">
        <v>575</v>
      </c>
      <c r="C10" s="119"/>
      <c r="D10" s="119"/>
      <c r="E10" s="123"/>
      <c r="F10" s="119"/>
      <c r="G10" s="119"/>
      <c r="H10" s="119"/>
      <c r="I10" s="119"/>
      <c r="J10" s="119">
        <v>2.6319588582232178</v>
      </c>
      <c r="K10" s="119"/>
      <c r="L10" s="128"/>
      <c r="M10" s="124"/>
      <c r="N10" s="25"/>
      <c r="O10" s="10"/>
      <c r="P10" s="16"/>
      <c r="Q10" s="16"/>
    </row>
    <row r="11" spans="1:17" ht="15.75" thickBot="1">
      <c r="A11" s="36"/>
      <c r="B11" s="79" t="s">
        <v>574</v>
      </c>
      <c r="C11" s="191"/>
      <c r="D11" s="191"/>
      <c r="E11" s="192"/>
      <c r="F11" s="191"/>
      <c r="G11" s="191"/>
      <c r="H11" s="191"/>
      <c r="I11" s="191"/>
      <c r="J11" s="191"/>
      <c r="K11" s="191"/>
      <c r="L11" s="191"/>
      <c r="M11" s="193">
        <v>4.6071473803558537E-7</v>
      </c>
      <c r="N11" s="44"/>
      <c r="O11" s="203"/>
      <c r="P11" s="43"/>
      <c r="Q11" s="43"/>
    </row>
    <row r="12" spans="1:17" ht="15.75" thickBot="1">
      <c r="A12" s="86" t="s">
        <v>500</v>
      </c>
      <c r="B12" s="131"/>
      <c r="C12" s="122"/>
      <c r="D12" s="122"/>
      <c r="E12" s="129"/>
      <c r="F12" s="122"/>
      <c r="G12" s="122"/>
      <c r="H12" s="122"/>
      <c r="I12" s="122"/>
      <c r="J12" s="122"/>
      <c r="K12" s="122"/>
      <c r="L12" s="122"/>
      <c r="M12" s="126"/>
      <c r="N12" s="88"/>
      <c r="O12" s="88"/>
      <c r="P12" s="88"/>
      <c r="Q12" s="121"/>
    </row>
    <row r="13" spans="1:17">
      <c r="A13" s="8"/>
      <c r="B13" s="132" t="s">
        <v>514</v>
      </c>
      <c r="C13" s="119">
        <v>461.4</v>
      </c>
      <c r="D13" s="119">
        <v>471.9</v>
      </c>
      <c r="E13" s="123" t="s">
        <v>501</v>
      </c>
      <c r="F13" s="123">
        <v>10.5</v>
      </c>
      <c r="G13" s="119">
        <v>21.543399999999998</v>
      </c>
      <c r="H13" s="119">
        <v>1.5776221787479743</v>
      </c>
      <c r="I13" s="119">
        <v>23.121022178747971</v>
      </c>
      <c r="J13" s="119">
        <v>3.4</v>
      </c>
      <c r="K13" s="119">
        <v>30.723558490566035</v>
      </c>
      <c r="L13" s="119">
        <v>0.37299159811320753</v>
      </c>
      <c r="M13" s="124">
        <v>3.7299159811320752E-7</v>
      </c>
      <c r="N13" s="198">
        <v>0.1137923773390155</v>
      </c>
      <c r="O13" s="209">
        <v>43.712876406778136</v>
      </c>
      <c r="P13" s="210">
        <v>21.543399999999998</v>
      </c>
      <c r="Q13" s="16">
        <v>21.894811588499355</v>
      </c>
    </row>
    <row r="14" spans="1:17" ht="25.5">
      <c r="A14" s="81"/>
      <c r="B14" s="130" t="s">
        <v>492</v>
      </c>
      <c r="C14" s="119">
        <v>471.9</v>
      </c>
      <c r="D14" s="119">
        <v>760</v>
      </c>
      <c r="E14" s="123" t="s">
        <v>493</v>
      </c>
      <c r="F14" s="123">
        <v>288.10000000000002</v>
      </c>
      <c r="G14" s="119">
        <v>21.873100000000001</v>
      </c>
      <c r="H14" s="119">
        <v>1.5035570374848122</v>
      </c>
      <c r="I14" s="119">
        <v>23.376657037484811</v>
      </c>
      <c r="J14" s="119">
        <v>3.4</v>
      </c>
      <c r="K14" s="119">
        <v>32.49436502940155</v>
      </c>
      <c r="L14" s="119">
        <v>0.3986682929263225</v>
      </c>
      <c r="M14" s="124">
        <v>3.9866829292632249E-7</v>
      </c>
      <c r="N14" s="161"/>
      <c r="P14" s="206"/>
      <c r="Q14" s="16">
        <v>31.256822690295341</v>
      </c>
    </row>
    <row r="15" spans="1:17">
      <c r="A15" s="42"/>
      <c r="B15" s="130" t="s">
        <v>494</v>
      </c>
      <c r="C15" s="119">
        <v>760</v>
      </c>
      <c r="D15" s="119">
        <v>912.5</v>
      </c>
      <c r="E15" s="123" t="s">
        <v>495</v>
      </c>
      <c r="F15" s="123">
        <v>152.5</v>
      </c>
      <c r="G15" s="119">
        <v>31.846900000000002</v>
      </c>
      <c r="H15" s="119">
        <v>1.5216827081309552</v>
      </c>
      <c r="I15" s="119">
        <v>33.368582708130958</v>
      </c>
      <c r="J15" s="119">
        <v>2.5</v>
      </c>
      <c r="K15" s="119">
        <v>31.761057613711358</v>
      </c>
      <c r="L15" s="119">
        <v>0.38803533539881474</v>
      </c>
      <c r="M15" s="124">
        <v>3.8803533539881471E-7</v>
      </c>
      <c r="N15" s="25"/>
      <c r="O15" s="25"/>
      <c r="P15" s="206"/>
      <c r="Q15" s="16">
        <v>38.196352858621509</v>
      </c>
    </row>
    <row r="16" spans="1:17">
      <c r="A16" s="42"/>
      <c r="B16" s="130" t="s">
        <v>165</v>
      </c>
      <c r="C16" s="119">
        <v>912.5</v>
      </c>
      <c r="D16" s="119">
        <v>1204.5999999999999</v>
      </c>
      <c r="E16" s="123" t="s">
        <v>502</v>
      </c>
      <c r="F16" s="123">
        <v>292.09999999999991</v>
      </c>
      <c r="G16" s="119">
        <v>37</v>
      </c>
      <c r="H16" s="119">
        <v>1.9626998619867122</v>
      </c>
      <c r="I16" s="119">
        <v>38.962699861986714</v>
      </c>
      <c r="J16" s="119">
        <v>2.1</v>
      </c>
      <c r="K16" s="119">
        <v>60.550167830253315</v>
      </c>
      <c r="L16" s="119">
        <v>0.80547743353867307</v>
      </c>
      <c r="M16" s="124">
        <v>8.0547743353867308E-7</v>
      </c>
      <c r="N16" s="25"/>
      <c r="O16" s="25"/>
      <c r="P16" s="206"/>
      <c r="Q16" s="16">
        <v>54.007967517103104</v>
      </c>
    </row>
    <row r="17" spans="1:17" ht="38.25">
      <c r="A17" s="10"/>
      <c r="B17" s="132" t="s">
        <v>503</v>
      </c>
      <c r="C17" s="119">
        <v>1204.5999999999999</v>
      </c>
      <c r="D17" s="119"/>
      <c r="E17" s="123" t="s">
        <v>504</v>
      </c>
      <c r="F17" s="123"/>
      <c r="G17" s="119">
        <v>54.5</v>
      </c>
      <c r="H17" s="119">
        <v>2.1399646936433614</v>
      </c>
      <c r="I17" s="119">
        <v>56.639964693643364</v>
      </c>
      <c r="J17" s="119"/>
      <c r="K17" s="119"/>
      <c r="L17" s="119"/>
      <c r="M17" s="124"/>
      <c r="N17" s="25"/>
      <c r="O17" s="25"/>
      <c r="P17" s="206"/>
      <c r="Q17" s="16"/>
    </row>
    <row r="18" spans="1:17">
      <c r="A18" s="10"/>
      <c r="B18" s="163" t="s">
        <v>561</v>
      </c>
      <c r="C18" s="119"/>
      <c r="D18" s="119"/>
      <c r="E18" s="123"/>
      <c r="F18" s="119">
        <v>743.19999999999993</v>
      </c>
      <c r="G18" s="119"/>
      <c r="H18" s="119"/>
      <c r="I18" s="119"/>
      <c r="J18" s="119"/>
      <c r="K18" s="119"/>
      <c r="L18" s="119"/>
      <c r="M18" s="124"/>
      <c r="N18" s="25"/>
      <c r="O18" s="201"/>
      <c r="P18" s="16"/>
      <c r="Q18" s="16"/>
    </row>
    <row r="19" spans="1:17">
      <c r="A19" s="10"/>
      <c r="B19" s="81" t="s">
        <v>575</v>
      </c>
      <c r="C19" s="119"/>
      <c r="D19" s="119"/>
      <c r="E19" s="123"/>
      <c r="F19" s="119"/>
      <c r="G19" s="119"/>
      <c r="H19" s="119"/>
      <c r="I19" s="119"/>
      <c r="J19" s="119">
        <v>2.5812836253611837</v>
      </c>
      <c r="K19" s="119"/>
      <c r="L19" s="119"/>
      <c r="M19" s="124"/>
      <c r="N19" s="25"/>
      <c r="O19" s="201"/>
      <c r="P19" s="16"/>
      <c r="Q19" s="16"/>
    </row>
    <row r="20" spans="1:17" ht="15.75" thickBot="1">
      <c r="A20" s="10"/>
      <c r="B20" s="79" t="s">
        <v>574</v>
      </c>
      <c r="C20" s="119"/>
      <c r="D20" s="119"/>
      <c r="E20" s="123"/>
      <c r="F20" s="119"/>
      <c r="G20" s="119"/>
      <c r="H20" s="119"/>
      <c r="I20" s="119"/>
      <c r="J20" s="119"/>
      <c r="K20" s="119"/>
      <c r="L20" s="119"/>
      <c r="M20" s="124">
        <v>5.5601196711144757E-7</v>
      </c>
      <c r="N20" s="25"/>
      <c r="O20" s="201"/>
      <c r="P20" s="16"/>
      <c r="Q20" s="16"/>
    </row>
    <row r="21" spans="1:17" ht="15.75" thickBot="1">
      <c r="A21" s="86" t="s">
        <v>505</v>
      </c>
      <c r="B21" s="133"/>
      <c r="C21" s="35"/>
      <c r="D21" s="35"/>
      <c r="E21" s="35"/>
      <c r="F21" s="122"/>
      <c r="G21" s="35"/>
      <c r="H21" s="35"/>
      <c r="I21" s="35"/>
      <c r="J21" s="35"/>
      <c r="K21" s="122"/>
      <c r="L21" s="122"/>
      <c r="M21" s="126"/>
      <c r="N21" s="88"/>
      <c r="O21" s="204"/>
      <c r="P21" s="121"/>
      <c r="Q21" s="121"/>
    </row>
    <row r="22" spans="1:17">
      <c r="A22" s="83"/>
      <c r="B22" s="132" t="s">
        <v>514</v>
      </c>
      <c r="C22" s="119">
        <v>575.1</v>
      </c>
      <c r="D22" s="119">
        <v>590.29999999999995</v>
      </c>
      <c r="E22" s="123" t="s">
        <v>506</v>
      </c>
      <c r="F22" s="119">
        <v>15.199999999999932</v>
      </c>
      <c r="G22" s="119">
        <v>24.6022</v>
      </c>
      <c r="H22" s="119">
        <v>1.7</v>
      </c>
      <c r="I22" s="119">
        <v>26.302199999999999</v>
      </c>
      <c r="J22" s="123">
        <v>3.4</v>
      </c>
      <c r="K22" s="119">
        <v>49.836930864197519</v>
      </c>
      <c r="L22" s="119">
        <v>0.65013549753086408</v>
      </c>
      <c r="M22" s="124">
        <v>3.8387967966666699E-7</v>
      </c>
      <c r="N22" s="161">
        <v>8.0621459010278493E-2</v>
      </c>
      <c r="O22" s="205">
        <v>35.395149812545696</v>
      </c>
      <c r="P22" s="207">
        <v>24.6022</v>
      </c>
      <c r="Q22" s="16">
        <v>24.962612303286949</v>
      </c>
    </row>
    <row r="23" spans="1:17" ht="25.5">
      <c r="A23" s="8"/>
      <c r="B23" s="130" t="s">
        <v>492</v>
      </c>
      <c r="C23" s="119">
        <v>590.29999999999995</v>
      </c>
      <c r="D23" s="119">
        <v>622</v>
      </c>
      <c r="E23" s="123" t="s">
        <v>493</v>
      </c>
      <c r="F23" s="119">
        <v>31.700000000000045</v>
      </c>
      <c r="G23" s="119">
        <v>25.0852</v>
      </c>
      <c r="H23" s="119">
        <v>1.7533439247038394</v>
      </c>
      <c r="I23" s="119">
        <v>26.838543924703838</v>
      </c>
      <c r="J23" s="119">
        <v>3.4</v>
      </c>
      <c r="K23" s="119">
        <v>17.935601572327041</v>
      </c>
      <c r="L23" s="119">
        <v>0.1875662227987421</v>
      </c>
      <c r="M23" s="124">
        <v>1.875662227987421E-7</v>
      </c>
      <c r="N23" s="161"/>
      <c r="P23" s="206"/>
      <c r="Q23" s="16">
        <v>25.692785448691239</v>
      </c>
    </row>
    <row r="24" spans="1:17">
      <c r="A24" s="8"/>
      <c r="B24" s="130" t="s">
        <v>507</v>
      </c>
      <c r="C24" s="119">
        <v>622</v>
      </c>
      <c r="D24" s="119">
        <v>627.9</v>
      </c>
      <c r="E24" s="123" t="s">
        <v>495</v>
      </c>
      <c r="F24" s="119">
        <v>5.8999999999999773</v>
      </c>
      <c r="G24" s="119">
        <v>25.9237</v>
      </c>
      <c r="H24" s="119">
        <v>1.8006932235499618</v>
      </c>
      <c r="I24" s="119">
        <v>27.724393223549963</v>
      </c>
      <c r="J24" s="119">
        <v>2.5</v>
      </c>
      <c r="K24" s="119">
        <v>15.11387666666667</v>
      </c>
      <c r="L24" s="119">
        <v>0.14665121166666673</v>
      </c>
      <c r="M24" s="124">
        <v>1.4665121166666671E-7</v>
      </c>
      <c r="N24" s="25"/>
      <c r="O24" s="25"/>
      <c r="P24" s="206"/>
      <c r="Q24" s="16">
        <v>25.919292141879954</v>
      </c>
    </row>
    <row r="25" spans="1:17">
      <c r="A25" s="8"/>
      <c r="B25" s="130" t="s">
        <v>147</v>
      </c>
      <c r="C25" s="119">
        <v>627.9</v>
      </c>
      <c r="D25" s="119">
        <v>665.8</v>
      </c>
      <c r="E25" s="123" t="s">
        <v>495</v>
      </c>
      <c r="F25" s="119">
        <v>37.899999999999977</v>
      </c>
      <c r="G25" s="119">
        <v>26.0411</v>
      </c>
      <c r="H25" s="119">
        <v>1.7916527728806464</v>
      </c>
      <c r="I25" s="119">
        <v>27.832752772880646</v>
      </c>
      <c r="J25" s="119">
        <v>2.5</v>
      </c>
      <c r="K25" s="119">
        <v>16.737336315789481</v>
      </c>
      <c r="L25" s="119">
        <v>0.17019137657894748</v>
      </c>
      <c r="M25" s="124">
        <v>1.7019137657894748E-7</v>
      </c>
      <c r="N25" s="25"/>
      <c r="O25" s="25"/>
      <c r="P25" s="206"/>
      <c r="Q25" s="16">
        <v>26.937769163277267</v>
      </c>
    </row>
    <row r="26" spans="1:17">
      <c r="A26" s="8"/>
      <c r="B26" s="130" t="s">
        <v>508</v>
      </c>
      <c r="C26" s="119">
        <v>665.8</v>
      </c>
      <c r="D26" s="119">
        <v>715</v>
      </c>
      <c r="E26" s="123" t="s">
        <v>502</v>
      </c>
      <c r="F26" s="119">
        <v>49.200000000000045</v>
      </c>
      <c r="G26" s="119">
        <v>26.915500000000002</v>
      </c>
      <c r="H26" s="119">
        <v>1.8571537368479087</v>
      </c>
      <c r="I26" s="119">
        <v>28.772653736847911</v>
      </c>
      <c r="J26" s="119">
        <v>2.1</v>
      </c>
      <c r="K26" s="119">
        <v>57.760403766536975</v>
      </c>
      <c r="L26" s="119">
        <v>0.76502585461478612</v>
      </c>
      <c r="M26" s="124">
        <v>7.6502585461478611E-7</v>
      </c>
      <c r="N26" s="25"/>
      <c r="O26" s="25"/>
      <c r="P26" s="206"/>
      <c r="Q26" s="16">
        <v>28.826173857188387</v>
      </c>
    </row>
    <row r="27" spans="1:17">
      <c r="A27" s="8"/>
      <c r="B27" s="130" t="s">
        <v>509</v>
      </c>
      <c r="C27" s="119">
        <v>715</v>
      </c>
      <c r="D27" s="119">
        <v>868.3</v>
      </c>
      <c r="E27" s="123" t="s">
        <v>502</v>
      </c>
      <c r="F27" s="119">
        <v>153.29999999999995</v>
      </c>
      <c r="G27" s="119">
        <v>28</v>
      </c>
      <c r="H27" s="119">
        <v>1.9263673611862695</v>
      </c>
      <c r="I27" s="119">
        <v>29.926367361186269</v>
      </c>
      <c r="J27" s="119">
        <v>2.1</v>
      </c>
      <c r="K27" s="119">
        <v>35.099948956975226</v>
      </c>
      <c r="L27" s="119">
        <v>0.4364492598761408</v>
      </c>
      <c r="M27" s="124">
        <v>4.3644925987614079E-7</v>
      </c>
      <c r="N27" s="25"/>
      <c r="O27" s="25"/>
      <c r="P27" s="206"/>
      <c r="Q27" s="16">
        <v>34.709098234927538</v>
      </c>
    </row>
    <row r="28" spans="1:17">
      <c r="A28" s="8"/>
      <c r="B28" s="130" t="s">
        <v>510</v>
      </c>
      <c r="C28" s="119">
        <v>868.3</v>
      </c>
      <c r="D28" s="119">
        <v>999.5</v>
      </c>
      <c r="E28" s="123" t="s">
        <v>495</v>
      </c>
      <c r="F28" s="119">
        <v>131.20000000000005</v>
      </c>
      <c r="G28" s="119">
        <v>34.492699999999999</v>
      </c>
      <c r="H28" s="119">
        <v>2.1150993495565658</v>
      </c>
      <c r="I28" s="119">
        <v>36.607799349556565</v>
      </c>
      <c r="J28" s="119">
        <v>2.5</v>
      </c>
      <c r="K28" s="119">
        <v>27.603818507235342</v>
      </c>
      <c r="L28" s="119">
        <v>0.32775536835491248</v>
      </c>
      <c r="M28" s="124">
        <v>3.2775536835491247E-7</v>
      </c>
      <c r="N28" s="25"/>
      <c r="O28" s="25"/>
      <c r="P28" s="206"/>
      <c r="Q28" s="16">
        <v>38.938984044313386</v>
      </c>
    </row>
    <row r="29" spans="1:17">
      <c r="A29" s="8"/>
      <c r="B29" s="130" t="s">
        <v>165</v>
      </c>
      <c r="C29" s="119">
        <v>999.5</v>
      </c>
      <c r="D29" s="119">
        <v>1270.2</v>
      </c>
      <c r="E29" s="123" t="s">
        <v>502</v>
      </c>
      <c r="F29" s="119">
        <v>270.70000000000005</v>
      </c>
      <c r="G29" s="119">
        <v>37.402299999999997</v>
      </c>
      <c r="H29" s="119">
        <v>2.24739831225624</v>
      </c>
      <c r="I29" s="119">
        <v>39.649698312256234</v>
      </c>
      <c r="J29" s="119">
        <v>2.1</v>
      </c>
      <c r="K29" s="119">
        <v>50.458706277695711</v>
      </c>
      <c r="L29" s="119">
        <v>0.65915124102658784</v>
      </c>
      <c r="M29" s="124">
        <v>6.5915124102658786E-7</v>
      </c>
      <c r="N29" s="25"/>
      <c r="O29" s="25"/>
      <c r="P29" s="206"/>
      <c r="Q29" s="16">
        <v>49.319973639680228</v>
      </c>
    </row>
    <row r="30" spans="1:17">
      <c r="A30" s="8"/>
      <c r="B30" s="130" t="s">
        <v>499</v>
      </c>
      <c r="C30" s="119">
        <v>1270.2</v>
      </c>
      <c r="D30" s="119"/>
      <c r="E30" s="123" t="s">
        <v>495</v>
      </c>
      <c r="F30" s="119"/>
      <c r="G30" s="119">
        <v>49.429600000000001</v>
      </c>
      <c r="H30" s="119">
        <v>2.4358350271072635</v>
      </c>
      <c r="I30" s="119">
        <v>51.865435027107267</v>
      </c>
      <c r="J30" s="119"/>
      <c r="K30" s="119"/>
      <c r="L30" s="119"/>
      <c r="M30" s="124"/>
      <c r="N30" s="25"/>
      <c r="O30" s="201"/>
      <c r="P30" s="16"/>
      <c r="Q30" s="16"/>
    </row>
    <row r="31" spans="1:17">
      <c r="A31" s="8"/>
      <c r="B31" s="163" t="s">
        <v>561</v>
      </c>
      <c r="C31" s="187"/>
      <c r="D31" s="187"/>
      <c r="E31" s="188"/>
      <c r="F31" s="187">
        <v>695.1</v>
      </c>
      <c r="G31" s="187"/>
      <c r="H31" s="187"/>
      <c r="I31" s="187"/>
      <c r="J31" s="187"/>
      <c r="K31" s="187"/>
      <c r="L31" s="187"/>
      <c r="M31" s="190"/>
      <c r="N31" s="164"/>
      <c r="O31" s="202"/>
      <c r="P31" s="165"/>
      <c r="Q31" s="165"/>
    </row>
    <row r="32" spans="1:17">
      <c r="A32" s="8"/>
      <c r="B32" s="81" t="s">
        <v>575</v>
      </c>
      <c r="C32" s="128"/>
      <c r="D32" s="119"/>
      <c r="E32" s="123"/>
      <c r="F32" s="119"/>
      <c r="G32" s="119"/>
      <c r="H32" s="119"/>
      <c r="I32" s="119"/>
      <c r="J32" s="125">
        <v>2.2811096889389613</v>
      </c>
      <c r="K32" s="119"/>
      <c r="L32" s="119"/>
      <c r="M32" s="124"/>
      <c r="N32" s="25"/>
      <c r="O32" s="201"/>
      <c r="P32" s="16"/>
      <c r="Q32" s="16"/>
    </row>
    <row r="33" spans="1:17" ht="15.75" thickBot="1">
      <c r="A33" s="8"/>
      <c r="B33" s="79" t="s">
        <v>574</v>
      </c>
      <c r="C33" s="119"/>
      <c r="D33" s="119"/>
      <c r="E33" s="123"/>
      <c r="F33" s="119"/>
      <c r="G33" s="119"/>
      <c r="H33" s="119"/>
      <c r="I33" s="119"/>
      <c r="J33" s="119"/>
      <c r="K33" s="119"/>
      <c r="L33" s="119"/>
      <c r="M33" s="124">
        <v>4.9644224510854638E-7</v>
      </c>
      <c r="N33" s="25"/>
      <c r="O33" s="201"/>
      <c r="P33" s="16"/>
      <c r="Q33" s="16"/>
    </row>
    <row r="34" spans="1:17" ht="15.75" thickBot="1">
      <c r="A34" s="86" t="s">
        <v>511</v>
      </c>
      <c r="B34" s="131"/>
      <c r="C34" s="122"/>
      <c r="D34" s="122"/>
      <c r="E34" s="129"/>
      <c r="F34" s="35"/>
      <c r="G34" s="122"/>
      <c r="H34" s="122"/>
      <c r="I34" s="122"/>
      <c r="J34" s="122"/>
      <c r="K34" s="122"/>
      <c r="L34" s="122"/>
      <c r="M34" s="126"/>
      <c r="N34" s="88"/>
      <c r="O34" s="204"/>
      <c r="P34" s="121"/>
      <c r="Q34" s="121"/>
    </row>
    <row r="35" spans="1:17">
      <c r="A35" s="8"/>
      <c r="B35" s="132" t="s">
        <v>514</v>
      </c>
      <c r="C35" s="119">
        <v>539.70000000000005</v>
      </c>
      <c r="D35" s="119">
        <v>554.6</v>
      </c>
      <c r="E35" s="123" t="s">
        <v>501</v>
      </c>
      <c r="F35" s="119">
        <v>14.899999999999977</v>
      </c>
      <c r="G35" s="119">
        <v>21.263300000000001</v>
      </c>
      <c r="H35" s="119">
        <v>1.5776221787479743</v>
      </c>
      <c r="I35" s="119">
        <v>22.840922178747974</v>
      </c>
      <c r="J35" s="119">
        <v>3.4</v>
      </c>
      <c r="K35" s="119">
        <v>33.449255483870978</v>
      </c>
      <c r="L35" s="119">
        <v>0.41251420451612919</v>
      </c>
      <c r="M35" s="124">
        <v>4.1251420451612919E-7</v>
      </c>
      <c r="N35" s="161">
        <v>0.10571921603248091</v>
      </c>
      <c r="O35" s="207">
        <v>42.509319297473205</v>
      </c>
      <c r="P35" s="206">
        <v>21.713312683619204</v>
      </c>
      <c r="Q35" s="16">
        <v>21.726585449336675</v>
      </c>
    </row>
    <row r="36" spans="1:17" ht="25.5">
      <c r="A36" s="84"/>
      <c r="B36" s="130" t="s">
        <v>492</v>
      </c>
      <c r="C36" s="119">
        <v>554.6</v>
      </c>
      <c r="D36" s="119">
        <v>717.6</v>
      </c>
      <c r="E36" s="123" t="s">
        <v>493</v>
      </c>
      <c r="F36" s="119">
        <v>163</v>
      </c>
      <c r="G36" s="119">
        <v>21.8932</v>
      </c>
      <c r="H36" s="119">
        <v>1.6836598389085211</v>
      </c>
      <c r="I36" s="119">
        <v>23.576859838908522</v>
      </c>
      <c r="J36" s="119">
        <v>3.4</v>
      </c>
      <c r="K36" s="119">
        <v>17.024168301655436</v>
      </c>
      <c r="L36" s="119">
        <v>0.17435044037400382</v>
      </c>
      <c r="M36" s="124">
        <v>1.7435044037400383E-7</v>
      </c>
      <c r="N36" s="161"/>
      <c r="P36" s="206"/>
      <c r="Q36" s="16">
        <v>26.649418607870743</v>
      </c>
    </row>
    <row r="37" spans="1:17">
      <c r="A37" s="85"/>
      <c r="B37" s="130" t="s">
        <v>512</v>
      </c>
      <c r="C37" s="119">
        <v>717.6</v>
      </c>
      <c r="D37" s="119">
        <v>829.1</v>
      </c>
      <c r="E37" s="123" t="s">
        <v>495</v>
      </c>
      <c r="F37" s="119">
        <v>111.5</v>
      </c>
      <c r="G37" s="119">
        <v>25.900300000000001</v>
      </c>
      <c r="H37" s="119">
        <v>1.9299006152359459</v>
      </c>
      <c r="I37" s="119">
        <v>27.830200615235949</v>
      </c>
      <c r="J37" s="119">
        <v>3</v>
      </c>
      <c r="K37" s="119">
        <v>39.211758131176985</v>
      </c>
      <c r="L37" s="119">
        <v>0.49607049290206634</v>
      </c>
      <c r="M37" s="124">
        <v>4.9607049290206627E-7</v>
      </c>
      <c r="N37" s="25"/>
      <c r="O37" s="25"/>
      <c r="P37" s="206"/>
      <c r="Q37" s="16">
        <v>30.577621591680387</v>
      </c>
    </row>
    <row r="38" spans="1:17">
      <c r="A38" s="85"/>
      <c r="B38" s="130" t="s">
        <v>510</v>
      </c>
      <c r="C38" s="119">
        <v>829.1</v>
      </c>
      <c r="D38" s="119">
        <v>898.8</v>
      </c>
      <c r="E38" s="123" t="s">
        <v>495</v>
      </c>
      <c r="F38" s="119">
        <v>69.699999999999932</v>
      </c>
      <c r="G38" s="119">
        <v>30.7866</v>
      </c>
      <c r="H38" s="119">
        <v>2.0704706943524513</v>
      </c>
      <c r="I38" s="119">
        <v>32.857070694352451</v>
      </c>
      <c r="J38" s="119">
        <v>2.5</v>
      </c>
      <c r="K38" s="119">
        <v>20.435603994293839</v>
      </c>
      <c r="L38" s="119">
        <v>0.22381625791726067</v>
      </c>
      <c r="M38" s="124">
        <v>2.2381625791726066E-7</v>
      </c>
      <c r="N38" s="25"/>
      <c r="O38" s="25"/>
      <c r="P38" s="206"/>
      <c r="Q38" s="16">
        <v>33.524855870761073</v>
      </c>
    </row>
    <row r="39" spans="1:17">
      <c r="A39" s="85"/>
      <c r="B39" s="130" t="s">
        <v>165</v>
      </c>
      <c r="C39" s="119">
        <v>898.8</v>
      </c>
      <c r="D39" s="119">
        <v>1282</v>
      </c>
      <c r="E39" s="123" t="s">
        <v>502</v>
      </c>
      <c r="F39" s="119">
        <v>383.20000000000005</v>
      </c>
      <c r="G39" s="119">
        <v>32.937199999999997</v>
      </c>
      <c r="H39" s="119">
        <v>2.1481853965349256</v>
      </c>
      <c r="I39" s="119">
        <v>35.085385396534924</v>
      </c>
      <c r="J39" s="119">
        <v>2.1</v>
      </c>
      <c r="K39" s="119">
        <v>44.539045757417988</v>
      </c>
      <c r="L39" s="119">
        <v>0.57331616348256087</v>
      </c>
      <c r="M39" s="124">
        <v>5.7331616348256087E-7</v>
      </c>
      <c r="N39" s="25"/>
      <c r="O39" s="25"/>
      <c r="P39" s="206"/>
      <c r="Q39" s="16">
        <v>52.796051141622833</v>
      </c>
    </row>
    <row r="40" spans="1:17">
      <c r="A40" s="85"/>
      <c r="B40" s="130" t="s">
        <v>497</v>
      </c>
      <c r="C40" s="119">
        <v>1282</v>
      </c>
      <c r="D40" s="119"/>
      <c r="E40" s="123" t="s">
        <v>502</v>
      </c>
      <c r="F40" s="119"/>
      <c r="G40" s="119">
        <v>52.4739</v>
      </c>
      <c r="H40" s="119">
        <v>2.44137521289802</v>
      </c>
      <c r="I40" s="119">
        <v>54.915275212898024</v>
      </c>
      <c r="J40" s="119"/>
      <c r="K40" s="119"/>
      <c r="L40" s="119"/>
      <c r="M40" s="124"/>
      <c r="N40" s="82"/>
      <c r="O40" s="201"/>
      <c r="P40" s="16"/>
      <c r="Q40" s="16"/>
    </row>
    <row r="41" spans="1:17">
      <c r="A41" s="8"/>
      <c r="B41" s="163" t="s">
        <v>561</v>
      </c>
      <c r="C41" s="187"/>
      <c r="D41" s="187"/>
      <c r="E41" s="188"/>
      <c r="F41" s="187">
        <v>742.3</v>
      </c>
      <c r="G41" s="187"/>
      <c r="H41" s="187"/>
      <c r="I41" s="187"/>
      <c r="J41" s="187"/>
      <c r="K41" s="187"/>
      <c r="L41" s="187"/>
      <c r="M41" s="190"/>
      <c r="N41" s="164"/>
      <c r="O41" s="202"/>
      <c r="P41" s="165"/>
      <c r="Q41" s="165"/>
    </row>
    <row r="42" spans="1:17">
      <c r="A42" s="8"/>
      <c r="B42" s="81" t="s">
        <v>575</v>
      </c>
      <c r="C42" s="119"/>
      <c r="D42" s="119"/>
      <c r="E42" s="123"/>
      <c r="F42" s="119"/>
      <c r="G42" s="119"/>
      <c r="H42" s="119"/>
      <c r="I42" s="119"/>
      <c r="J42" s="119">
        <v>2.4869618049299076</v>
      </c>
      <c r="K42" s="119"/>
      <c r="L42" s="119"/>
      <c r="M42" s="124"/>
      <c r="N42" s="25"/>
      <c r="O42" s="10"/>
      <c r="P42" s="16"/>
      <c r="Q42" s="16"/>
    </row>
    <row r="43" spans="1:17" ht="15.75" thickBot="1">
      <c r="A43" s="8"/>
      <c r="B43" s="79" t="s">
        <v>574</v>
      </c>
      <c r="C43" s="191"/>
      <c r="D43" s="191"/>
      <c r="E43" s="192"/>
      <c r="F43" s="191"/>
      <c r="G43" s="191"/>
      <c r="H43" s="191"/>
      <c r="I43" s="191"/>
      <c r="J43" s="191"/>
      <c r="K43" s="191"/>
      <c r="L43" s="191"/>
      <c r="M43" s="193">
        <v>4.380603400379681E-7</v>
      </c>
      <c r="N43" s="214"/>
      <c r="O43" s="203"/>
      <c r="P43" s="215"/>
      <c r="Q43" s="43"/>
    </row>
    <row r="44" spans="1:17" ht="15.75" thickBot="1">
      <c r="A44" s="86" t="s">
        <v>513</v>
      </c>
      <c r="B44" s="131"/>
      <c r="C44" s="122"/>
      <c r="D44" s="122"/>
      <c r="E44" s="129"/>
      <c r="F44" s="122"/>
      <c r="G44" s="122"/>
      <c r="H44" s="122"/>
      <c r="I44" s="122"/>
      <c r="J44" s="122"/>
      <c r="K44" s="122"/>
      <c r="L44" s="122"/>
      <c r="M44" s="126"/>
      <c r="N44" s="88"/>
      <c r="O44" s="204"/>
      <c r="P44" s="121"/>
      <c r="Q44" s="121"/>
    </row>
    <row r="45" spans="1:17">
      <c r="A45" s="8"/>
      <c r="B45" s="132" t="s">
        <v>514</v>
      </c>
      <c r="C45" s="119">
        <v>516.79999999999995</v>
      </c>
      <c r="D45" s="119">
        <v>528.20000000000005</v>
      </c>
      <c r="E45" s="123" t="s">
        <v>501</v>
      </c>
      <c r="F45" s="123">
        <v>11.400000000000091</v>
      </c>
      <c r="G45" s="119">
        <v>15.1327</v>
      </c>
      <c r="H45" s="119">
        <v>1.5986559023612787</v>
      </c>
      <c r="I45" s="119">
        <f>G45+H45</f>
        <v>16.73135590236128</v>
      </c>
      <c r="J45" s="119">
        <v>3.4</v>
      </c>
      <c r="K45" s="119">
        <v>32.9849252173913</v>
      </c>
      <c r="L45" s="119">
        <v>0.40578141565217385</v>
      </c>
      <c r="M45" s="124">
        <v>4.0578141565217383E-7</v>
      </c>
      <c r="N45" s="198">
        <v>0.10249768014783324</v>
      </c>
      <c r="O45" s="206">
        <v>37.791574685017146</v>
      </c>
      <c r="P45" s="208">
        <v>15.1327</v>
      </c>
      <c r="Q45" s="16">
        <v>15.476360937061447</v>
      </c>
    </row>
    <row r="46" spans="1:17" ht="25.5">
      <c r="A46" s="8"/>
      <c r="B46" s="130" t="s">
        <v>492</v>
      </c>
      <c r="C46" s="119">
        <v>528.20000000000005</v>
      </c>
      <c r="D46" s="119">
        <v>855</v>
      </c>
      <c r="E46" s="123" t="s">
        <v>493</v>
      </c>
      <c r="F46" s="123">
        <v>326.79999999999995</v>
      </c>
      <c r="G46" s="119">
        <v>15.441700000000001</v>
      </c>
      <c r="H46" s="119">
        <v>1.6179171552432117</v>
      </c>
      <c r="I46" s="119">
        <f t="shared" ref="I46:I49" si="0">G46+H46</f>
        <v>17.059617155243213</v>
      </c>
      <c r="J46" s="123">
        <v>3.4</v>
      </c>
      <c r="K46" s="119">
        <v>30.620628051391858</v>
      </c>
      <c r="L46" s="119">
        <v>0.37149910674518194</v>
      </c>
      <c r="M46" s="124">
        <v>3.7149910674518194E-7</v>
      </c>
      <c r="N46" s="161"/>
      <c r="P46" s="206"/>
      <c r="Q46" s="16">
        <v>25.041047836184568</v>
      </c>
    </row>
    <row r="47" spans="1:17">
      <c r="A47" s="36"/>
      <c r="B47" s="130" t="s">
        <v>510</v>
      </c>
      <c r="C47" s="119">
        <v>855</v>
      </c>
      <c r="D47" s="119">
        <v>1022</v>
      </c>
      <c r="E47" s="123" t="s">
        <v>495</v>
      </c>
      <c r="F47" s="123">
        <v>167</v>
      </c>
      <c r="G47" s="119">
        <v>24.741399999999999</v>
      </c>
      <c r="H47" s="119">
        <v>2.0772795426954249</v>
      </c>
      <c r="I47" s="119">
        <f t="shared" si="0"/>
        <v>26.818679542695424</v>
      </c>
      <c r="J47" s="123">
        <v>2.5</v>
      </c>
      <c r="K47" s="119">
        <v>40.560442549371665</v>
      </c>
      <c r="L47" s="119">
        <v>0.51562641696588918</v>
      </c>
      <c r="M47" s="124">
        <v>5.1562641696588913E-7</v>
      </c>
      <c r="N47" s="25"/>
      <c r="O47" s="25"/>
      <c r="P47" s="206"/>
      <c r="Q47" s="16">
        <v>31.885016809031278</v>
      </c>
    </row>
    <row r="48" spans="1:17">
      <c r="A48" s="36"/>
      <c r="B48" s="130" t="s">
        <v>165</v>
      </c>
      <c r="C48" s="119">
        <v>1022</v>
      </c>
      <c r="D48" s="119">
        <v>1305.2</v>
      </c>
      <c r="E48" s="123" t="s">
        <v>502</v>
      </c>
      <c r="F48" s="123">
        <v>283.20000000000005</v>
      </c>
      <c r="G48" s="119">
        <v>29.8642</v>
      </c>
      <c r="H48" s="119">
        <v>2.2460609460422778</v>
      </c>
      <c r="I48" s="119">
        <f t="shared" si="0"/>
        <v>32.110260946042281</v>
      </c>
      <c r="J48" s="119">
        <v>2.1</v>
      </c>
      <c r="K48" s="119">
        <v>70.840667137310263</v>
      </c>
      <c r="L48" s="119">
        <v>0.95468967349099887</v>
      </c>
      <c r="M48" s="124">
        <v>9.5468967349099881E-7</v>
      </c>
      <c r="N48" s="25"/>
      <c r="O48" s="25"/>
      <c r="P48" s="206"/>
      <c r="Q48" s="16">
        <v>45.689330567463159</v>
      </c>
    </row>
    <row r="49" spans="1:17" ht="38.25">
      <c r="A49" s="36"/>
      <c r="B49" s="132" t="s">
        <v>503</v>
      </c>
      <c r="C49" s="119">
        <v>1305.2</v>
      </c>
      <c r="D49" s="119">
        <v>1361.7</v>
      </c>
      <c r="E49" s="123" t="s">
        <v>504</v>
      </c>
      <c r="F49" s="123">
        <v>56.5</v>
      </c>
      <c r="G49" s="119">
        <v>44.207500000000003</v>
      </c>
      <c r="H49" s="119">
        <v>2.4379215139755197</v>
      </c>
      <c r="I49" s="119">
        <f t="shared" si="0"/>
        <v>46.645421513975521</v>
      </c>
      <c r="J49" s="119">
        <v>4.3</v>
      </c>
      <c r="K49" s="119">
        <v>68.3</v>
      </c>
      <c r="L49" s="119">
        <v>0.91785000000000005</v>
      </c>
      <c r="M49" s="124">
        <v>9.1785000000000003E-7</v>
      </c>
      <c r="N49" s="25"/>
      <c r="O49" s="25"/>
      <c r="P49" s="206"/>
      <c r="Q49" s="16">
        <v>47.035761712816957</v>
      </c>
    </row>
    <row r="50" spans="1:17">
      <c r="A50" s="36"/>
      <c r="B50" s="130" t="s">
        <v>499</v>
      </c>
      <c r="C50" s="119">
        <v>1361.7</v>
      </c>
      <c r="D50" s="119"/>
      <c r="E50" s="123" t="s">
        <v>495</v>
      </c>
      <c r="F50" s="123"/>
      <c r="G50" s="119">
        <v>46.858199999999997</v>
      </c>
      <c r="H50" s="119">
        <v>2.4615083899303682</v>
      </c>
      <c r="I50" s="119"/>
      <c r="J50" s="119"/>
      <c r="K50" s="119"/>
      <c r="L50" s="119"/>
      <c r="M50" s="124"/>
      <c r="N50" s="25"/>
      <c r="O50" s="201"/>
      <c r="P50" s="16"/>
      <c r="Q50" s="16"/>
    </row>
    <row r="51" spans="1:17">
      <c r="A51" s="8"/>
      <c r="B51" s="163" t="s">
        <v>561</v>
      </c>
      <c r="C51" s="187"/>
      <c r="D51" s="187"/>
      <c r="E51" s="188"/>
      <c r="F51" s="187">
        <v>844.90000000000009</v>
      </c>
      <c r="G51" s="187"/>
      <c r="H51" s="187"/>
      <c r="I51" s="187"/>
      <c r="J51" s="187"/>
      <c r="K51" s="187"/>
      <c r="L51" s="187"/>
      <c r="M51" s="190"/>
      <c r="N51" s="164"/>
      <c r="O51" s="202"/>
      <c r="P51" s="165"/>
      <c r="Q51" s="165"/>
    </row>
    <row r="52" spans="1:17">
      <c r="A52" s="8"/>
      <c r="B52" s="81" t="s">
        <v>575</v>
      </c>
      <c r="C52" s="119"/>
      <c r="D52" s="119"/>
      <c r="E52" s="123"/>
      <c r="F52" s="119"/>
      <c r="G52" s="119"/>
      <c r="H52" s="119"/>
      <c r="I52" s="119"/>
      <c r="J52" s="119">
        <v>2.7121762937397573</v>
      </c>
      <c r="K52" s="119"/>
      <c r="L52" s="119"/>
      <c r="M52" s="124"/>
      <c r="N52" s="25"/>
      <c r="O52" s="201"/>
      <c r="P52" s="16"/>
      <c r="Q52" s="16"/>
    </row>
    <row r="53" spans="1:17" ht="15.75" thickBot="1">
      <c r="A53" s="8"/>
      <c r="B53" s="79" t="s">
        <v>574</v>
      </c>
      <c r="C53" s="119"/>
      <c r="D53" s="119"/>
      <c r="E53" s="123"/>
      <c r="F53" s="119"/>
      <c r="G53" s="119"/>
      <c r="H53" s="119"/>
      <c r="I53" s="119"/>
      <c r="J53" s="119"/>
      <c r="K53" s="119"/>
      <c r="L53" s="119"/>
      <c r="M53" s="124">
        <v>6.3246309431733289E-7</v>
      </c>
      <c r="N53" s="25"/>
      <c r="O53" s="201"/>
      <c r="P53" s="16"/>
      <c r="Q53" s="16"/>
    </row>
    <row r="54" spans="1:17" ht="15.75" thickBot="1">
      <c r="A54" s="86" t="s">
        <v>515</v>
      </c>
      <c r="B54" s="131"/>
      <c r="C54" s="122"/>
      <c r="D54" s="122"/>
      <c r="E54" s="35"/>
      <c r="F54" s="35"/>
      <c r="G54" s="35"/>
      <c r="H54" s="35"/>
      <c r="I54" s="35"/>
      <c r="J54" s="35"/>
      <c r="K54" s="122"/>
      <c r="L54" s="122"/>
      <c r="M54" s="126"/>
      <c r="N54" s="88"/>
      <c r="O54" s="204"/>
      <c r="P54" s="121"/>
      <c r="Q54" s="121"/>
    </row>
    <row r="55" spans="1:17">
      <c r="A55" s="83"/>
      <c r="B55" s="132" t="s">
        <v>514</v>
      </c>
      <c r="C55" s="119">
        <v>471.6</v>
      </c>
      <c r="D55" s="119">
        <v>478.1</v>
      </c>
      <c r="E55" s="123" t="s">
        <v>501</v>
      </c>
      <c r="F55" s="123">
        <v>6.5</v>
      </c>
      <c r="G55" s="119">
        <v>20.852499999999999</v>
      </c>
      <c r="H55" s="119">
        <v>1.5211649515321239</v>
      </c>
      <c r="I55" s="119">
        <v>22.373664951532124</v>
      </c>
      <c r="J55" s="119">
        <v>3.5</v>
      </c>
      <c r="K55" s="119">
        <v>33.053066666666666</v>
      </c>
      <c r="L55" s="119">
        <v>0.40676946666666669</v>
      </c>
      <c r="M55" s="124">
        <v>4.0676946666666666E-7</v>
      </c>
      <c r="N55" s="161">
        <v>0.11576208343607929</v>
      </c>
      <c r="O55" s="205">
        <v>43.457468275800061</v>
      </c>
      <c r="P55" s="206">
        <v>20.852499999999999</v>
      </c>
      <c r="Q55" s="16">
        <v>21.073807338038097</v>
      </c>
    </row>
    <row r="56" spans="1:17" ht="25.5">
      <c r="A56" s="84"/>
      <c r="B56" s="130" t="s">
        <v>516</v>
      </c>
      <c r="C56" s="119">
        <v>478.1</v>
      </c>
      <c r="D56" s="119">
        <v>696.5</v>
      </c>
      <c r="E56" s="123" t="s">
        <v>493</v>
      </c>
      <c r="F56" s="123">
        <v>218.39999999999998</v>
      </c>
      <c r="G56" s="119">
        <v>21.394600000000001</v>
      </c>
      <c r="H56" s="119">
        <v>1.5406965463570401</v>
      </c>
      <c r="I56" s="119">
        <v>22.935296546357041</v>
      </c>
      <c r="J56" s="119">
        <v>3.4</v>
      </c>
      <c r="K56" s="119">
        <v>33.053066666666666</v>
      </c>
      <c r="L56" s="119">
        <v>0.40676946666666669</v>
      </c>
      <c r="M56" s="124">
        <v>4.0676946666666666E-7</v>
      </c>
      <c r="N56" s="161"/>
      <c r="P56" s="206"/>
      <c r="Q56" s="16">
        <v>28.294589584762022</v>
      </c>
    </row>
    <row r="57" spans="1:17">
      <c r="A57" s="85"/>
      <c r="B57" s="130" t="s">
        <v>517</v>
      </c>
      <c r="C57" s="119">
        <v>696.5</v>
      </c>
      <c r="D57" s="119">
        <v>812.8</v>
      </c>
      <c r="E57" s="123" t="s">
        <v>495</v>
      </c>
      <c r="F57" s="123">
        <v>116.29999999999995</v>
      </c>
      <c r="G57" s="119">
        <v>26.423500000000001</v>
      </c>
      <c r="H57" s="119">
        <v>1.5521505051339497</v>
      </c>
      <c r="I57" s="119">
        <v>27.975650505133949</v>
      </c>
      <c r="J57" s="119">
        <v>3</v>
      </c>
      <c r="K57" s="119">
        <v>33.053066666666666</v>
      </c>
      <c r="L57" s="119">
        <v>0.40676946666666669</v>
      </c>
      <c r="M57" s="124">
        <v>4.0676946666666666E-7</v>
      </c>
      <c r="N57" s="25"/>
      <c r="O57" s="25"/>
      <c r="P57" s="206"/>
      <c r="Q57" s="16">
        <v>32.781382713016093</v>
      </c>
    </row>
    <row r="58" spans="1:17">
      <c r="A58" s="85"/>
      <c r="B58" s="130" t="s">
        <v>510</v>
      </c>
      <c r="C58" s="119">
        <v>812.8</v>
      </c>
      <c r="D58" s="119">
        <v>961.9</v>
      </c>
      <c r="E58" s="123" t="s">
        <v>495</v>
      </c>
      <c r="F58" s="123">
        <v>149.10000000000002</v>
      </c>
      <c r="G58" s="119">
        <v>31.693200000000001</v>
      </c>
      <c r="H58" s="119">
        <v>1.9008709058737452</v>
      </c>
      <c r="I58" s="119">
        <v>33.59407090587375</v>
      </c>
      <c r="J58" s="119">
        <v>2.5</v>
      </c>
      <c r="K58" s="119">
        <v>20.209809244851289</v>
      </c>
      <c r="L58" s="119">
        <v>0.22054223405034371</v>
      </c>
      <c r="M58" s="124">
        <v>2.2054223405034369E-7</v>
      </c>
      <c r="N58" s="25"/>
      <c r="O58" s="25"/>
      <c r="P58" s="206"/>
      <c r="Q58" s="16">
        <v>39.684452802643435</v>
      </c>
    </row>
    <row r="59" spans="1:17">
      <c r="A59" s="85"/>
      <c r="B59" s="130" t="s">
        <v>165</v>
      </c>
      <c r="C59" s="119">
        <v>961.9</v>
      </c>
      <c r="D59" s="119">
        <v>1252.5999999999999</v>
      </c>
      <c r="E59" s="123" t="s">
        <v>502</v>
      </c>
      <c r="F59" s="123">
        <v>290.69999999999993</v>
      </c>
      <c r="G59" s="119">
        <v>36.391500000000001</v>
      </c>
      <c r="H59" s="119">
        <v>2.0512033404888239</v>
      </c>
      <c r="I59" s="119">
        <v>38.442703340488826</v>
      </c>
      <c r="J59" s="119">
        <v>2.1</v>
      </c>
      <c r="K59" s="119">
        <v>46.518056786941571</v>
      </c>
      <c r="L59" s="119">
        <v>0.60201182341065285</v>
      </c>
      <c r="M59" s="124">
        <v>6.0201182341065282E-7</v>
      </c>
      <c r="N59" s="25"/>
      <c r="O59" s="25"/>
      <c r="P59" s="206"/>
      <c r="Q59" s="16">
        <v>55.697119803500946</v>
      </c>
    </row>
    <row r="60" spans="1:17" ht="38.25">
      <c r="A60" s="84"/>
      <c r="B60" s="132" t="s">
        <v>503</v>
      </c>
      <c r="C60" s="119">
        <v>1252.5999999999999</v>
      </c>
      <c r="D60" s="119">
        <v>1301.9000000000001</v>
      </c>
      <c r="E60" s="123" t="s">
        <v>518</v>
      </c>
      <c r="F60" s="123">
        <v>49.300000000000182</v>
      </c>
      <c r="G60" s="119">
        <v>52.658200000000001</v>
      </c>
      <c r="H60" s="119">
        <v>2.212152163685746</v>
      </c>
      <c r="I60" s="119">
        <v>54.870352163685745</v>
      </c>
      <c r="J60" s="119">
        <v>4.3</v>
      </c>
      <c r="K60" s="119">
        <v>32.192690281501349</v>
      </c>
      <c r="L60" s="119">
        <v>0.39429400908176959</v>
      </c>
      <c r="M60" s="124">
        <v>3.942940090817696E-7</v>
      </c>
      <c r="N60" s="25"/>
      <c r="O60" s="25"/>
      <c r="P60" s="206"/>
      <c r="Q60" s="16">
        <v>57.024234117355753</v>
      </c>
    </row>
    <row r="61" spans="1:17">
      <c r="A61" s="8"/>
      <c r="B61" s="130" t="s">
        <v>519</v>
      </c>
      <c r="C61" s="119">
        <v>1301.9000000000001</v>
      </c>
      <c r="D61" s="119">
        <v>1331.8</v>
      </c>
      <c r="E61" s="123" t="s">
        <v>495</v>
      </c>
      <c r="F61" s="123">
        <v>29.899999999999864</v>
      </c>
      <c r="G61" s="119">
        <v>54.793399999999998</v>
      </c>
      <c r="H61" s="119">
        <v>2.4271534435946611</v>
      </c>
      <c r="I61" s="119">
        <v>57.22055344359466</v>
      </c>
      <c r="J61" s="119">
        <v>2.9</v>
      </c>
      <c r="K61" s="119">
        <v>60.511271079779867</v>
      </c>
      <c r="L61" s="119">
        <v>0.80491343065680809</v>
      </c>
      <c r="M61" s="124">
        <v>8.0491343065680801E-7</v>
      </c>
      <c r="N61" s="25"/>
      <c r="O61" s="25"/>
      <c r="P61" s="206"/>
      <c r="Q61" s="16">
        <v>58.21765704646289</v>
      </c>
    </row>
    <row r="62" spans="1:17">
      <c r="A62" s="8"/>
      <c r="B62" s="130" t="s">
        <v>520</v>
      </c>
      <c r="C62" s="119">
        <v>1331.8</v>
      </c>
      <c r="D62" s="119"/>
      <c r="E62" s="123" t="s">
        <v>521</v>
      </c>
      <c r="F62" s="123"/>
      <c r="G62" s="119">
        <v>55.622799999999998</v>
      </c>
      <c r="H62" s="119">
        <v>2.4502094225767368</v>
      </c>
      <c r="I62" s="119">
        <v>58.073009422576732</v>
      </c>
      <c r="J62" s="119"/>
      <c r="K62" s="119"/>
      <c r="L62" s="119"/>
      <c r="M62" s="213"/>
      <c r="N62" s="217"/>
      <c r="O62" s="218"/>
      <c r="P62" s="217"/>
      <c r="Q62" s="219"/>
    </row>
    <row r="63" spans="1:17">
      <c r="A63" s="85"/>
      <c r="B63" s="163" t="s">
        <v>561</v>
      </c>
      <c r="C63" s="187"/>
      <c r="D63" s="187"/>
      <c r="E63" s="187"/>
      <c r="F63" s="187">
        <f>SUM(F55:F62)</f>
        <v>860.19999999999993</v>
      </c>
      <c r="G63" s="187"/>
      <c r="H63" s="187"/>
      <c r="I63" s="187"/>
      <c r="J63" s="187"/>
      <c r="K63" s="187"/>
      <c r="L63" s="187"/>
      <c r="M63" s="124"/>
      <c r="N63" s="194"/>
      <c r="O63" s="220"/>
      <c r="P63" s="194"/>
      <c r="Q63" s="221"/>
    </row>
    <row r="64" spans="1:17">
      <c r="A64" s="8"/>
      <c r="B64" s="81" t="s">
        <v>575</v>
      </c>
      <c r="C64" s="128"/>
      <c r="D64" s="119"/>
      <c r="E64" s="119"/>
      <c r="F64" s="123"/>
      <c r="G64" s="119"/>
      <c r="H64" s="119"/>
      <c r="I64" s="119"/>
      <c r="J64" s="119"/>
      <c r="K64" s="119"/>
      <c r="L64" s="119"/>
      <c r="M64" s="124"/>
      <c r="N64" s="194"/>
      <c r="O64" s="222"/>
      <c r="P64" s="194"/>
      <c r="Q64" s="221"/>
    </row>
    <row r="65" spans="1:17" ht="15.75" thickBot="1">
      <c r="A65" s="8"/>
      <c r="B65" s="79" t="s">
        <v>574</v>
      </c>
      <c r="C65" s="191"/>
      <c r="D65" s="191"/>
      <c r="E65" s="191"/>
      <c r="F65" s="191"/>
      <c r="G65" s="191"/>
      <c r="H65" s="191"/>
      <c r="I65" s="191"/>
      <c r="J65" s="191">
        <v>2.663797338811539</v>
      </c>
      <c r="K65" s="191"/>
      <c r="L65" s="191"/>
      <c r="M65" s="193">
        <v>4.5359571310557937E-7</v>
      </c>
      <c r="N65" s="195"/>
      <c r="O65" s="196"/>
      <c r="P65" s="195"/>
      <c r="Q65" s="223"/>
    </row>
    <row r="66" spans="1:17">
      <c r="A66" s="73"/>
      <c r="B66" s="73"/>
      <c r="C66" s="76"/>
      <c r="D66" s="73"/>
      <c r="E66" s="77"/>
      <c r="F66" s="75"/>
      <c r="G66" s="75"/>
      <c r="H66" s="75"/>
      <c r="I66" s="75"/>
      <c r="J66" s="74"/>
      <c r="K66" s="72"/>
      <c r="L66" s="75"/>
      <c r="M66" s="75"/>
      <c r="N66" s="180"/>
      <c r="O66" s="63"/>
      <c r="P66" s="180"/>
      <c r="Q66" s="179"/>
    </row>
    <row r="67" spans="1:17">
      <c r="A67" s="73"/>
      <c r="B67" s="73"/>
      <c r="C67" s="76"/>
      <c r="D67" s="78"/>
      <c r="E67" s="77"/>
      <c r="F67" s="75"/>
      <c r="G67" s="75"/>
      <c r="H67" s="75"/>
      <c r="I67" s="75"/>
      <c r="J67" s="74"/>
      <c r="K67" s="72"/>
      <c r="L67" s="75"/>
      <c r="M67" s="75"/>
      <c r="N67" s="180"/>
      <c r="O67" s="1"/>
      <c r="P67" s="180"/>
      <c r="Q67" s="179"/>
    </row>
    <row r="68" spans="1:17">
      <c r="N68" s="180"/>
      <c r="O68" s="1"/>
      <c r="P68" s="180"/>
      <c r="Q68" s="179"/>
    </row>
    <row r="69" spans="1:17">
      <c r="N69" s="180"/>
      <c r="O69" s="1"/>
      <c r="P69" s="180"/>
      <c r="Q69" s="179"/>
    </row>
    <row r="70" spans="1:17">
      <c r="N70" s="180"/>
      <c r="O70" s="1"/>
      <c r="P70" s="180"/>
      <c r="Q70" s="179"/>
    </row>
    <row r="71" spans="1:17">
      <c r="N71" s="180"/>
      <c r="O71" s="1"/>
      <c r="P71" s="180"/>
      <c r="Q71" s="179"/>
    </row>
    <row r="72" spans="1:17">
      <c r="N72" s="180"/>
      <c r="O72" s="1"/>
      <c r="P72" s="180"/>
      <c r="Q72" s="179"/>
    </row>
    <row r="73" spans="1:17">
      <c r="N73" s="180"/>
      <c r="O73" s="1"/>
      <c r="P73" s="180"/>
      <c r="Q73" s="179"/>
    </row>
    <row r="74" spans="1:17">
      <c r="N74" s="180"/>
      <c r="O74" s="1"/>
      <c r="P74" s="180"/>
      <c r="Q74" s="179"/>
    </row>
    <row r="75" spans="1:17">
      <c r="N75" s="180"/>
      <c r="O75" s="1"/>
      <c r="P75" s="180"/>
      <c r="Q75" s="179"/>
    </row>
    <row r="76" spans="1:17">
      <c r="N76" s="180"/>
      <c r="O76" s="1"/>
      <c r="P76" s="180"/>
      <c r="Q76" s="179"/>
    </row>
    <row r="77" spans="1:17">
      <c r="N77" s="180"/>
      <c r="O77" s="1"/>
      <c r="P77" s="180"/>
      <c r="Q77" s="179"/>
    </row>
    <row r="78" spans="1:17">
      <c r="N78" s="180"/>
      <c r="O78" s="1"/>
      <c r="P78" s="180"/>
      <c r="Q78" s="179"/>
    </row>
    <row r="79" spans="1:17">
      <c r="N79" s="180"/>
      <c r="O79" s="1"/>
      <c r="P79" s="180"/>
      <c r="Q79" s="179"/>
    </row>
    <row r="80" spans="1:17">
      <c r="N80" s="180"/>
      <c r="O80" s="1"/>
      <c r="P80" s="180"/>
      <c r="Q80" s="179"/>
    </row>
    <row r="81" spans="13:17">
      <c r="N81" s="180"/>
      <c r="O81" s="1"/>
      <c r="P81" s="180"/>
      <c r="Q81" s="179"/>
    </row>
    <row r="82" spans="13:17">
      <c r="N82" s="180"/>
      <c r="O82" s="1"/>
      <c r="P82" s="180"/>
      <c r="Q82" s="179"/>
    </row>
    <row r="83" spans="13:17" ht="15.75">
      <c r="M83" s="211"/>
      <c r="N83" s="178"/>
      <c r="O83" s="63"/>
      <c r="P83" s="212"/>
      <c r="Q83" s="179"/>
    </row>
    <row r="84" spans="13:17">
      <c r="M84" s="211"/>
      <c r="N84" s="181"/>
      <c r="O84" s="63"/>
      <c r="P84" s="180"/>
      <c r="Q84" s="179"/>
    </row>
    <row r="85" spans="13:17">
      <c r="M85" s="211"/>
      <c r="N85" s="180"/>
      <c r="O85" s="63"/>
      <c r="P85" s="180"/>
      <c r="Q85" s="179"/>
    </row>
    <row r="86" spans="13:17">
      <c r="M86" s="211"/>
      <c r="N86" s="180"/>
      <c r="O86" s="63"/>
      <c r="P86" s="180"/>
      <c r="Q86" s="179"/>
    </row>
    <row r="87" spans="13:17">
      <c r="M87" s="211"/>
      <c r="N87" s="180"/>
      <c r="O87" s="63"/>
      <c r="P87" s="180"/>
      <c r="Q87" s="179"/>
    </row>
    <row r="88" spans="13:17">
      <c r="M88" s="211"/>
      <c r="N88" s="180"/>
      <c r="O88" s="63"/>
      <c r="P88" s="180"/>
      <c r="Q88" s="179"/>
    </row>
    <row r="89" spans="13:17">
      <c r="M89" s="211"/>
      <c r="N89" s="180"/>
      <c r="O89" s="63"/>
      <c r="P89" s="180"/>
      <c r="Q89" s="179"/>
    </row>
    <row r="90" spans="13:17">
      <c r="M90" s="211"/>
      <c r="N90" s="180"/>
      <c r="O90" s="63"/>
      <c r="P90" s="180"/>
      <c r="Q90" s="179"/>
    </row>
    <row r="91" spans="13:17">
      <c r="M91" s="211"/>
      <c r="N91" s="180"/>
      <c r="O91" s="63"/>
      <c r="P91" s="180"/>
      <c r="Q91" s="179"/>
    </row>
    <row r="92" spans="13:17">
      <c r="M92" s="211"/>
      <c r="N92" s="180"/>
      <c r="O92" s="63"/>
      <c r="P92" s="180"/>
      <c r="Q92" s="179"/>
    </row>
    <row r="93" spans="13:17">
      <c r="M93" s="211"/>
      <c r="N93" s="180"/>
      <c r="O93" s="63"/>
      <c r="P93" s="180"/>
      <c r="Q93" s="179"/>
    </row>
    <row r="94" spans="13:17" ht="15.75">
      <c r="M94" s="211"/>
      <c r="N94" s="178"/>
      <c r="O94" s="63"/>
      <c r="P94" s="212"/>
      <c r="Q94" s="179"/>
    </row>
    <row r="95" spans="13:17">
      <c r="N95" s="181"/>
      <c r="O95" s="1"/>
      <c r="P95" s="180"/>
      <c r="Q95" s="179"/>
    </row>
    <row r="96" spans="13:17" ht="15.75">
      <c r="N96" s="182"/>
      <c r="O96" s="1"/>
      <c r="P96" s="182"/>
      <c r="Q96" s="179"/>
    </row>
    <row r="97" spans="14:17" ht="15.75">
      <c r="N97" s="182"/>
      <c r="O97" s="1"/>
      <c r="P97" s="182"/>
      <c r="Q97" s="179"/>
    </row>
    <row r="98" spans="14:17" ht="15.75">
      <c r="N98" s="180"/>
      <c r="O98" s="1"/>
      <c r="P98" s="182"/>
      <c r="Q98" s="179"/>
    </row>
    <row r="99" spans="14:17" ht="15.75">
      <c r="N99" s="182"/>
      <c r="O99" s="1"/>
      <c r="P99" s="182"/>
      <c r="Q99" s="183"/>
    </row>
    <row r="100" spans="14:17" ht="15.75">
      <c r="N100" s="182"/>
      <c r="O100" s="1"/>
      <c r="P100" s="182"/>
      <c r="Q100" s="183"/>
    </row>
    <row r="101" spans="14:17" ht="15.75">
      <c r="N101" s="184"/>
      <c r="O101" s="1"/>
      <c r="P101" s="182"/>
      <c r="Q101" s="185"/>
    </row>
    <row r="102" spans="14:17">
      <c r="N102" s="180"/>
      <c r="O102" s="1"/>
      <c r="P102" s="180"/>
      <c r="Q102" s="179"/>
    </row>
    <row r="103" spans="14:17">
      <c r="N103" s="180"/>
      <c r="O103" s="1"/>
      <c r="P103" s="180"/>
      <c r="Q103" s="179"/>
    </row>
    <row r="104" spans="14:17" ht="15.75">
      <c r="N104" s="178"/>
      <c r="O104" s="1"/>
      <c r="P104" s="186"/>
      <c r="Q104" s="179"/>
    </row>
    <row r="105" spans="14:17">
      <c r="N105" s="181"/>
      <c r="O105" s="1"/>
      <c r="P105" s="180"/>
      <c r="Q105" s="179"/>
    </row>
    <row r="106" spans="14:17">
      <c r="N106" s="180"/>
      <c r="O106" s="1"/>
      <c r="P106" s="180"/>
      <c r="Q106" s="179"/>
    </row>
    <row r="107" spans="14:17">
      <c r="N107" s="180"/>
      <c r="P107" s="180"/>
      <c r="Q107" s="179"/>
    </row>
    <row r="108" spans="14:17">
      <c r="N108" s="180"/>
      <c r="P108" s="180"/>
      <c r="Q108" s="179"/>
    </row>
    <row r="109" spans="14:17">
      <c r="N109" s="180"/>
      <c r="O109" s="180"/>
      <c r="P109" s="179"/>
    </row>
    <row r="110" spans="14:17">
      <c r="N110" s="180"/>
      <c r="O110" s="180"/>
      <c r="P110" s="179"/>
    </row>
    <row r="111" spans="14:17">
      <c r="N111" s="180"/>
      <c r="O111" s="180"/>
      <c r="P111" s="179"/>
    </row>
    <row r="112" spans="14:17">
      <c r="N112" s="180"/>
      <c r="O112" s="180"/>
      <c r="P112" s="179"/>
    </row>
    <row r="113" spans="14:16">
      <c r="N113" s="180"/>
      <c r="O113" s="180"/>
      <c r="P113" s="179"/>
    </row>
    <row r="114" spans="14:16">
      <c r="N114" s="180"/>
      <c r="O114" s="180"/>
      <c r="P114" s="17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workbookViewId="0">
      <selection activeCell="A3" sqref="A3"/>
    </sheetView>
  </sheetViews>
  <sheetFormatPr baseColWidth="10" defaultRowHeight="15"/>
  <cols>
    <col min="1" max="1" width="11.42578125" style="2"/>
    <col min="2" max="2" width="17.7109375" style="2" customWidth="1"/>
    <col min="3" max="4" width="14" style="134" customWidth="1"/>
    <col min="5" max="5" width="14" style="2" customWidth="1"/>
    <col min="6" max="8" width="11.42578125" style="2" customWidth="1"/>
    <col min="9" max="10" width="18.85546875" style="2" customWidth="1"/>
    <col min="11" max="11" width="12" style="2" customWidth="1"/>
    <col min="12" max="12" width="11.42578125" style="2" customWidth="1"/>
    <col min="13" max="13" width="14.5703125" style="2" customWidth="1"/>
    <col min="14" max="23" width="11.42578125" style="2" customWidth="1"/>
    <col min="24" max="16384" width="11.42578125" style="2"/>
  </cols>
  <sheetData>
    <row r="1" spans="1:23" s="69" customFormat="1" ht="57" customHeight="1" thickBot="1">
      <c r="A1" s="113" t="s">
        <v>582</v>
      </c>
      <c r="B1" s="113" t="s">
        <v>523</v>
      </c>
      <c r="C1" s="113" t="s">
        <v>549</v>
      </c>
      <c r="D1" s="113" t="s">
        <v>550</v>
      </c>
      <c r="E1" s="113" t="s">
        <v>551</v>
      </c>
      <c r="F1" s="113" t="s">
        <v>551</v>
      </c>
      <c r="G1" s="153" t="s">
        <v>577</v>
      </c>
      <c r="H1" s="154" t="s">
        <v>531</v>
      </c>
      <c r="I1" s="153" t="s">
        <v>578</v>
      </c>
      <c r="J1" s="153" t="s">
        <v>579</v>
      </c>
      <c r="K1" s="153" t="s">
        <v>586</v>
      </c>
      <c r="L1" s="155" t="s">
        <v>580</v>
      </c>
      <c r="M1" s="153" t="s">
        <v>581</v>
      </c>
      <c r="Q1" s="150"/>
      <c r="R1" s="150"/>
      <c r="S1" s="150"/>
      <c r="T1" s="150"/>
      <c r="U1" s="150"/>
      <c r="V1" s="150"/>
      <c r="W1" s="150"/>
    </row>
    <row r="2" spans="1:23" s="69" customFormat="1" ht="17.25" customHeight="1" thickBot="1">
      <c r="A2" s="156"/>
      <c r="B2" s="156"/>
      <c r="C2" s="157" t="s">
        <v>534</v>
      </c>
      <c r="D2" s="157" t="s">
        <v>534</v>
      </c>
      <c r="E2" s="158" t="s">
        <v>534</v>
      </c>
      <c r="F2" s="158" t="s">
        <v>544</v>
      </c>
      <c r="G2" s="158" t="s">
        <v>533</v>
      </c>
      <c r="H2" s="158" t="s">
        <v>545</v>
      </c>
      <c r="I2" s="158" t="s">
        <v>546</v>
      </c>
      <c r="J2" s="158" t="s">
        <v>547</v>
      </c>
      <c r="K2" s="157" t="s">
        <v>548</v>
      </c>
      <c r="L2" s="159" t="s">
        <v>532</v>
      </c>
      <c r="M2" s="159" t="s">
        <v>532</v>
      </c>
    </row>
    <row r="3" spans="1:23" ht="15.75" thickBot="1">
      <c r="A3" s="116" t="s">
        <v>576</v>
      </c>
      <c r="B3" s="160"/>
      <c r="C3" s="160"/>
      <c r="D3" s="160"/>
      <c r="E3" s="88"/>
      <c r="F3" s="88"/>
      <c r="G3" s="88"/>
      <c r="H3" s="88"/>
      <c r="I3" s="88"/>
      <c r="J3" s="88"/>
      <c r="K3" s="88"/>
      <c r="L3" s="88"/>
      <c r="M3" s="88"/>
    </row>
    <row r="4" spans="1:23" ht="15" customHeight="1">
      <c r="B4" s="81" t="s">
        <v>552</v>
      </c>
      <c r="C4" s="118">
        <v>0</v>
      </c>
      <c r="D4" s="118">
        <v>20</v>
      </c>
      <c r="E4" s="16">
        <f>D4-C4</f>
        <v>20</v>
      </c>
      <c r="F4" s="16">
        <f>(E4*100)/$E$13</f>
        <v>3.8095238095238093</v>
      </c>
      <c r="G4" s="16">
        <v>1.4</v>
      </c>
      <c r="H4" s="16">
        <v>1.7</v>
      </c>
      <c r="I4" s="82">
        <f>H4*10^-6</f>
        <v>1.6999999999999998E-6</v>
      </c>
      <c r="J4" s="161">
        <f>(G14*K4+I15*E13/2)/1000</f>
        <v>0.124200911500256</v>
      </c>
      <c r="K4" s="120">
        <v>52.6</v>
      </c>
      <c r="L4" s="16">
        <f>(17.898+(0.951*270.65))-273.15</f>
        <v>2.1361499999999864</v>
      </c>
      <c r="M4" s="120">
        <f>L4+$J$4/G4*E4-I4*E4^2/(2*G4)</f>
        <v>3.9102058785750722</v>
      </c>
      <c r="Q4" s="135"/>
      <c r="R4" s="135"/>
      <c r="S4" s="135"/>
      <c r="T4" s="135"/>
      <c r="U4" s="135"/>
      <c r="V4" s="135"/>
      <c r="W4" s="135"/>
    </row>
    <row r="5" spans="1:23" ht="15" customHeight="1">
      <c r="B5" s="81" t="s">
        <v>553</v>
      </c>
      <c r="C5" s="118">
        <v>20</v>
      </c>
      <c r="D5" s="118">
        <v>260</v>
      </c>
      <c r="E5" s="16">
        <f>D5-C5</f>
        <v>240</v>
      </c>
      <c r="F5" s="16">
        <f t="shared" ref="F5:F11" si="0">(E5*100)/$E$13</f>
        <v>45.714285714285715</v>
      </c>
      <c r="G5" s="16">
        <v>2.1</v>
      </c>
      <c r="H5" s="16">
        <v>0.49600000000000005</v>
      </c>
      <c r="I5" s="82">
        <f>H5*10^-6</f>
        <v>4.9599999999999999E-7</v>
      </c>
      <c r="J5" s="161"/>
      <c r="K5" s="162"/>
      <c r="L5" s="16"/>
      <c r="M5" s="120">
        <f>M4+$J$4/G5*E5-I5*E5^2/(2*G5)</f>
        <v>18.097793478604327</v>
      </c>
      <c r="Q5" s="135"/>
      <c r="R5" s="135"/>
      <c r="S5" s="135"/>
      <c r="T5" s="135"/>
      <c r="U5" s="135"/>
      <c r="V5" s="135"/>
      <c r="W5" s="135"/>
    </row>
    <row r="6" spans="1:23" ht="15" customHeight="1">
      <c r="B6" s="81" t="s">
        <v>554</v>
      </c>
      <c r="C6" s="118">
        <v>260</v>
      </c>
      <c r="D6" s="118">
        <v>300</v>
      </c>
      <c r="E6" s="16">
        <f>D6-C6</f>
        <v>40</v>
      </c>
      <c r="F6" s="16">
        <f t="shared" si="0"/>
        <v>7.6190476190476186</v>
      </c>
      <c r="G6" s="16">
        <v>2.2000000000000002</v>
      </c>
      <c r="H6" s="16">
        <v>0.39400000000000002</v>
      </c>
      <c r="I6" s="82">
        <f t="shared" ref="I6:I11" si="1">H6*10^-6</f>
        <v>3.9400000000000001E-7</v>
      </c>
      <c r="J6" s="25"/>
      <c r="K6" s="16"/>
      <c r="L6" s="16"/>
      <c r="M6" s="120">
        <f>M5+$J$4/G6*E6-I6*E6^2/(2*G6)</f>
        <v>20.3558485967908</v>
      </c>
      <c r="Q6" s="135"/>
      <c r="R6" s="135"/>
      <c r="S6" s="135"/>
      <c r="T6" s="135"/>
      <c r="U6" s="135"/>
      <c r="V6" s="135"/>
      <c r="W6" s="135"/>
    </row>
    <row r="7" spans="1:23" ht="15" customHeight="1">
      <c r="B7" s="81" t="s">
        <v>555</v>
      </c>
      <c r="C7" s="118">
        <v>300</v>
      </c>
      <c r="D7" s="118">
        <v>410</v>
      </c>
      <c r="E7" s="16">
        <f>D7-C7</f>
        <v>110</v>
      </c>
      <c r="F7" s="16">
        <f t="shared" si="0"/>
        <v>20.952380952380953</v>
      </c>
      <c r="G7" s="16">
        <v>2.1</v>
      </c>
      <c r="H7" s="16">
        <v>0.51300000000000001</v>
      </c>
      <c r="I7" s="82">
        <f t="shared" si="1"/>
        <v>5.13E-7</v>
      </c>
      <c r="J7" s="25"/>
      <c r="K7" s="16"/>
      <c r="L7" s="16"/>
      <c r="M7" s="120">
        <f t="shared" ref="M7:M11" si="2">M6+$J$4/G7*E7-I7*E7^2/(2*G7)</f>
        <v>26.860132699185161</v>
      </c>
      <c r="Q7" s="135"/>
      <c r="R7" s="135"/>
      <c r="S7" s="135"/>
      <c r="T7" s="135"/>
      <c r="U7" s="135"/>
      <c r="V7" s="135"/>
      <c r="W7" s="135"/>
    </row>
    <row r="8" spans="1:23" ht="15" customHeight="1">
      <c r="B8" s="81" t="s">
        <v>556</v>
      </c>
      <c r="C8" s="118">
        <v>410</v>
      </c>
      <c r="D8" s="118">
        <v>480</v>
      </c>
      <c r="E8" s="16">
        <f t="shared" ref="E8:E10" si="3">D8-C8</f>
        <v>70</v>
      </c>
      <c r="F8" s="16">
        <f t="shared" si="0"/>
        <v>13.333333333333334</v>
      </c>
      <c r="G8" s="16">
        <v>3</v>
      </c>
      <c r="H8" s="16">
        <v>0.15</v>
      </c>
      <c r="I8" s="82">
        <f t="shared" si="1"/>
        <v>1.4999999999999999E-7</v>
      </c>
      <c r="J8" s="25"/>
      <c r="K8" s="16"/>
      <c r="L8" s="16"/>
      <c r="M8" s="120">
        <f t="shared" si="2"/>
        <v>29.758031467524468</v>
      </c>
      <c r="Q8" s="135"/>
      <c r="R8" s="135"/>
      <c r="S8" s="135"/>
      <c r="T8" s="135"/>
      <c r="U8" s="135"/>
      <c r="V8" s="135"/>
      <c r="W8" s="135"/>
    </row>
    <row r="9" spans="1:23" ht="15" customHeight="1">
      <c r="B9" s="81" t="s">
        <v>557</v>
      </c>
      <c r="C9" s="118">
        <v>480</v>
      </c>
      <c r="D9" s="118">
        <v>505</v>
      </c>
      <c r="E9" s="16">
        <f t="shared" si="3"/>
        <v>25</v>
      </c>
      <c r="F9" s="16">
        <f t="shared" si="0"/>
        <v>4.7619047619047619</v>
      </c>
      <c r="G9" s="16">
        <v>2.2999999999999998</v>
      </c>
      <c r="H9" s="16">
        <v>0.33899999999999997</v>
      </c>
      <c r="I9" s="82">
        <f t="shared" si="1"/>
        <v>3.3899999999999995E-7</v>
      </c>
      <c r="J9" s="25"/>
      <c r="K9" s="16"/>
      <c r="L9" s="16"/>
      <c r="M9" s="120">
        <f t="shared" si="2"/>
        <v>31.107995315353339</v>
      </c>
      <c r="Q9" s="135"/>
      <c r="R9" s="135"/>
      <c r="S9" s="135"/>
      <c r="T9" s="135"/>
      <c r="U9" s="135"/>
      <c r="V9" s="135"/>
      <c r="W9" s="135"/>
    </row>
    <row r="10" spans="1:23" ht="14.25" customHeight="1">
      <c r="B10" s="81" t="s">
        <v>558</v>
      </c>
      <c r="C10" s="118">
        <v>505</v>
      </c>
      <c r="D10" s="118">
        <v>524</v>
      </c>
      <c r="E10" s="16">
        <f t="shared" si="3"/>
        <v>19</v>
      </c>
      <c r="F10" s="16">
        <f t="shared" si="0"/>
        <v>3.6190476190476191</v>
      </c>
      <c r="G10" s="16">
        <v>3.4</v>
      </c>
      <c r="H10" s="16">
        <v>0.73</v>
      </c>
      <c r="I10" s="82">
        <f t="shared" si="1"/>
        <v>7.3E-7</v>
      </c>
      <c r="J10" s="25"/>
      <c r="K10" s="16"/>
      <c r="L10" s="16"/>
      <c r="M10" s="120">
        <f t="shared" si="2"/>
        <v>31.802020478148886</v>
      </c>
      <c r="Q10" s="135"/>
      <c r="R10" s="135"/>
      <c r="S10" s="135"/>
      <c r="T10" s="135"/>
      <c r="U10" s="135"/>
      <c r="V10" s="135"/>
      <c r="W10" s="135"/>
    </row>
    <row r="11" spans="1:23" ht="15" customHeight="1">
      <c r="B11" s="81" t="s">
        <v>559</v>
      </c>
      <c r="C11" s="118">
        <v>524</v>
      </c>
      <c r="D11" s="118">
        <v>525</v>
      </c>
      <c r="E11" s="16">
        <f>D11-C11</f>
        <v>1</v>
      </c>
      <c r="F11" s="16">
        <f t="shared" si="0"/>
        <v>0.19047619047619047</v>
      </c>
      <c r="G11" s="16">
        <v>3.4</v>
      </c>
      <c r="H11" s="16">
        <v>0.73</v>
      </c>
      <c r="I11" s="82">
        <f t="shared" si="1"/>
        <v>7.3E-7</v>
      </c>
      <c r="J11" s="25"/>
      <c r="K11" s="16"/>
      <c r="L11" s="16"/>
      <c r="M11" s="120">
        <f t="shared" si="2"/>
        <v>31.838550050648962</v>
      </c>
      <c r="Q11" s="135"/>
      <c r="R11" s="135"/>
      <c r="S11" s="135"/>
      <c r="T11" s="135"/>
      <c r="U11" s="135"/>
      <c r="V11" s="135"/>
      <c r="W11" s="135"/>
    </row>
    <row r="12" spans="1:23" ht="15" customHeight="1">
      <c r="B12" s="81" t="s">
        <v>560</v>
      </c>
      <c r="C12" s="118">
        <v>525</v>
      </c>
      <c r="D12" s="118"/>
      <c r="E12" s="16"/>
      <c r="F12" s="16"/>
      <c r="G12" s="16">
        <v>3</v>
      </c>
      <c r="H12" s="25"/>
      <c r="I12" s="82"/>
      <c r="J12" s="25"/>
      <c r="K12" s="16"/>
      <c r="L12" s="16"/>
      <c r="M12" s="120"/>
      <c r="Q12" s="135"/>
      <c r="R12" s="135"/>
      <c r="S12" s="135"/>
      <c r="T12" s="135"/>
      <c r="U12" s="135"/>
      <c r="V12" s="135"/>
      <c r="W12" s="135"/>
    </row>
    <row r="13" spans="1:23" ht="15" customHeight="1">
      <c r="B13" s="163" t="s">
        <v>561</v>
      </c>
      <c r="C13" s="169"/>
      <c r="D13" s="169"/>
      <c r="E13" s="170">
        <f>SUM(E4:E11)</f>
        <v>525</v>
      </c>
      <c r="F13" s="165"/>
      <c r="G13" s="165"/>
      <c r="H13" s="164"/>
      <c r="I13" s="175"/>
      <c r="J13" s="164"/>
      <c r="K13" s="165"/>
      <c r="L13" s="165"/>
      <c r="M13" s="230"/>
      <c r="Q13" s="135"/>
      <c r="R13" s="135"/>
      <c r="S13" s="135"/>
      <c r="T13" s="135"/>
      <c r="U13" s="135"/>
      <c r="V13" s="135"/>
      <c r="W13" s="135"/>
    </row>
    <row r="14" spans="1:23" ht="15" customHeight="1">
      <c r="B14" s="81" t="s">
        <v>575</v>
      </c>
      <c r="C14" s="118"/>
      <c r="D14" s="118"/>
      <c r="E14" s="16"/>
      <c r="F14" s="16"/>
      <c r="G14" s="171">
        <f>(1*((F4/100)/G4)+(((F5/100)/G5)+((F6/100)/G6)+((F7/100)/G7)+((F8/100)/G8+(F9/100)/G9)+((F10/100)/G10)+((F11/100)/G11))^-1)</f>
        <v>2.3612315988166541</v>
      </c>
      <c r="H14" s="25"/>
      <c r="I14" s="82"/>
      <c r="J14" s="25"/>
      <c r="K14" s="16"/>
      <c r="L14" s="16"/>
      <c r="M14" s="16"/>
      <c r="Q14" s="135"/>
      <c r="R14" s="135"/>
      <c r="S14" s="135"/>
      <c r="T14" s="135"/>
      <c r="U14" s="135"/>
      <c r="V14" s="135"/>
      <c r="W14" s="135"/>
    </row>
    <row r="15" spans="1:23" ht="15" customHeight="1" thickBot="1">
      <c r="B15" s="79" t="s">
        <v>574</v>
      </c>
      <c r="C15" s="172"/>
      <c r="D15" s="172"/>
      <c r="E15" s="43"/>
      <c r="F15" s="43"/>
      <c r="G15" s="43"/>
      <c r="H15" s="43">
        <f>SUMPRODUCT(H4:H11,E4:E11)/SUM(E4:E11)</f>
        <v>0.49296190476190477</v>
      </c>
      <c r="I15" s="80">
        <f>H15*10^-6</f>
        <v>4.9296190476190472E-7</v>
      </c>
      <c r="J15" s="44"/>
      <c r="K15" s="43"/>
      <c r="L15" s="43"/>
      <c r="M15" s="43"/>
      <c r="Q15" s="135"/>
      <c r="R15" s="135"/>
      <c r="S15" s="135"/>
      <c r="T15" s="135"/>
      <c r="U15" s="135"/>
      <c r="V15" s="135"/>
      <c r="W15" s="135"/>
    </row>
    <row r="16" spans="1:23" ht="15.75" thickBot="1">
      <c r="A16" s="116" t="s">
        <v>147</v>
      </c>
      <c r="B16" s="116"/>
      <c r="C16" s="173"/>
      <c r="D16" s="173"/>
      <c r="E16" s="121"/>
      <c r="F16" s="121"/>
      <c r="G16" s="121"/>
      <c r="H16" s="88"/>
      <c r="I16" s="91"/>
      <c r="J16" s="88"/>
      <c r="K16" s="121"/>
      <c r="L16" s="121"/>
      <c r="M16" s="121"/>
    </row>
    <row r="17" spans="1:13">
      <c r="B17" s="81" t="s">
        <v>552</v>
      </c>
      <c r="C17" s="118">
        <v>0</v>
      </c>
      <c r="D17" s="118">
        <v>15</v>
      </c>
      <c r="E17" s="16">
        <f>D17-C17</f>
        <v>15</v>
      </c>
      <c r="F17" s="16">
        <f t="shared" ref="F17:F26" si="4">(E17*100)/$E$28</f>
        <v>2.0576131687242798</v>
      </c>
      <c r="G17" s="16">
        <v>1.4</v>
      </c>
      <c r="H17" s="16">
        <v>1.7</v>
      </c>
      <c r="I17" s="82">
        <f>H17*10^-6</f>
        <v>1.6999999999999998E-6</v>
      </c>
      <c r="J17" s="161">
        <f>(G29*K17+I30*E28/2)/1000</f>
        <v>9.9201486967211289E-2</v>
      </c>
      <c r="K17" s="120">
        <v>42.5</v>
      </c>
      <c r="L17" s="16">
        <v>2.1361499999999864</v>
      </c>
      <c r="M17" s="120">
        <f>L17+$J$17/G17*E17-I17*E17^2/(2*G17)</f>
        <v>3.1988864675058215</v>
      </c>
    </row>
    <row r="18" spans="1:13">
      <c r="B18" s="81" t="s">
        <v>510</v>
      </c>
      <c r="C18" s="118">
        <v>15</v>
      </c>
      <c r="D18" s="118">
        <v>145</v>
      </c>
      <c r="E18" s="16">
        <f t="shared" ref="E18:E26" si="5">D18-C18</f>
        <v>130</v>
      </c>
      <c r="F18" s="16">
        <f t="shared" si="4"/>
        <v>17.832647462277091</v>
      </c>
      <c r="G18" s="16">
        <v>2.5</v>
      </c>
      <c r="H18" s="16">
        <v>0.20699999999999999</v>
      </c>
      <c r="I18" s="82">
        <f t="shared" ref="I18:I20" si="6">H18*10^-6</f>
        <v>2.0699999999999999E-7</v>
      </c>
      <c r="J18" s="161"/>
      <c r="K18" s="162"/>
      <c r="L18" s="16"/>
      <c r="M18" s="120">
        <f>M17+$J$17/G18*E18-I18*E18^2/(2*G18)</f>
        <v>8.3566641298008069</v>
      </c>
    </row>
    <row r="19" spans="1:13">
      <c r="B19" s="81" t="s">
        <v>553</v>
      </c>
      <c r="C19" s="118">
        <v>145</v>
      </c>
      <c r="D19" s="118">
        <v>490</v>
      </c>
      <c r="E19" s="16">
        <f t="shared" si="5"/>
        <v>345</v>
      </c>
      <c r="F19" s="16">
        <f t="shared" si="4"/>
        <v>47.325102880658434</v>
      </c>
      <c r="G19" s="16">
        <v>2.1</v>
      </c>
      <c r="H19" s="16">
        <v>0.496</v>
      </c>
      <c r="I19" s="82">
        <f t="shared" si="6"/>
        <v>4.9599999999999999E-7</v>
      </c>
      <c r="J19" s="25"/>
      <c r="K19" s="16"/>
      <c r="L19" s="16"/>
      <c r="M19" s="120">
        <f>M18+$J$17/G19*E19-I19*E19^2/(2*G19)</f>
        <v>24.639994988699801</v>
      </c>
    </row>
    <row r="20" spans="1:13">
      <c r="B20" s="81" t="s">
        <v>554</v>
      </c>
      <c r="C20" s="118">
        <v>490</v>
      </c>
      <c r="D20" s="118">
        <v>511</v>
      </c>
      <c r="E20" s="16">
        <f t="shared" si="5"/>
        <v>21</v>
      </c>
      <c r="F20" s="16">
        <f t="shared" si="4"/>
        <v>2.880658436213992</v>
      </c>
      <c r="G20" s="16">
        <v>2.2000000000000002</v>
      </c>
      <c r="H20" s="16">
        <v>0.39400000000000002</v>
      </c>
      <c r="I20" s="82">
        <f t="shared" si="6"/>
        <v>3.9400000000000001E-7</v>
      </c>
      <c r="J20" s="25"/>
      <c r="K20" s="16"/>
      <c r="L20" s="16"/>
      <c r="M20" s="120">
        <f>M19+$J$17/G20*E20-I20*E20^2/(2*G20)</f>
        <v>25.586878783841364</v>
      </c>
    </row>
    <row r="21" spans="1:13">
      <c r="B21" s="81" t="s">
        <v>499</v>
      </c>
      <c r="C21" s="118">
        <v>511</v>
      </c>
      <c r="D21" s="118">
        <v>573</v>
      </c>
      <c r="E21" s="16">
        <f t="shared" si="5"/>
        <v>62</v>
      </c>
      <c r="F21" s="16">
        <f t="shared" si="4"/>
        <v>8.5048010973936901</v>
      </c>
      <c r="G21" s="16">
        <v>2.9</v>
      </c>
      <c r="H21" s="16">
        <v>0.2472</v>
      </c>
      <c r="I21" s="82">
        <f>H21*10^-6</f>
        <v>2.4719999999999999E-7</v>
      </c>
      <c r="J21" s="25"/>
      <c r="K21" s="16"/>
      <c r="L21" s="16"/>
      <c r="M21" s="120">
        <f>M20+$J$17/G21*E21-I21*E21^2/(2*G21)</f>
        <v>27.707574326450711</v>
      </c>
    </row>
    <row r="22" spans="1:13">
      <c r="B22" s="81" t="s">
        <v>563</v>
      </c>
      <c r="C22" s="118">
        <v>573</v>
      </c>
      <c r="D22" s="118">
        <v>575</v>
      </c>
      <c r="E22" s="16">
        <f t="shared" si="5"/>
        <v>2</v>
      </c>
      <c r="F22" s="16">
        <f t="shared" si="4"/>
        <v>0.27434842249657065</v>
      </c>
      <c r="G22" s="16">
        <v>2.2000000000000002</v>
      </c>
      <c r="H22" s="16">
        <v>0.49710000000000004</v>
      </c>
      <c r="I22" s="82">
        <f>H22*10^-6</f>
        <v>4.9709999999999997E-7</v>
      </c>
      <c r="J22" s="25"/>
      <c r="K22" s="16"/>
      <c r="L22" s="16"/>
      <c r="M22" s="120">
        <f t="shared" ref="M22" si="7">M21+$J$17/G22*E22-I22*E22^2/(2*G22)</f>
        <v>27.797757044511812</v>
      </c>
    </row>
    <row r="23" spans="1:13">
      <c r="B23" s="81" t="s">
        <v>564</v>
      </c>
      <c r="C23" s="118">
        <v>575</v>
      </c>
      <c r="D23" s="118">
        <v>633</v>
      </c>
      <c r="E23" s="16">
        <f t="shared" si="5"/>
        <v>58</v>
      </c>
      <c r="F23" s="16">
        <f t="shared" si="4"/>
        <v>7.9561042524005483</v>
      </c>
      <c r="G23" s="16">
        <v>3.5</v>
      </c>
      <c r="H23" s="16">
        <v>0.155</v>
      </c>
      <c r="I23" s="82">
        <f>H23*10^-6</f>
        <v>1.55E-7</v>
      </c>
      <c r="J23" s="82"/>
      <c r="K23" s="16"/>
      <c r="L23" s="16"/>
      <c r="M23" s="120">
        <f>M22+$J$17/G23*E23-I23*E23^2/(2*G23)</f>
        <v>29.441592911397027</v>
      </c>
    </row>
    <row r="24" spans="1:13">
      <c r="B24" s="81" t="s">
        <v>555</v>
      </c>
      <c r="C24" s="118">
        <v>633</v>
      </c>
      <c r="D24" s="118">
        <v>683</v>
      </c>
      <c r="E24" s="16">
        <f t="shared" si="5"/>
        <v>50</v>
      </c>
      <c r="F24" s="16">
        <f t="shared" si="4"/>
        <v>6.8587105624142657</v>
      </c>
      <c r="G24" s="16">
        <v>2.1</v>
      </c>
      <c r="H24" s="16">
        <v>0.51300000000000001</v>
      </c>
      <c r="I24" s="82">
        <v>1.5945329237214736E-7</v>
      </c>
      <c r="J24" s="25"/>
      <c r="K24" s="16"/>
      <c r="L24" s="16"/>
      <c r="M24" s="120">
        <f>M23+$J$17/G24*E24-I24*E24^2/(2*G24)</f>
        <v>31.803438164608981</v>
      </c>
    </row>
    <row r="25" spans="1:13">
      <c r="B25" s="81" t="s">
        <v>565</v>
      </c>
      <c r="C25" s="118">
        <v>683</v>
      </c>
      <c r="D25" s="118">
        <v>709</v>
      </c>
      <c r="E25" s="16">
        <f t="shared" si="5"/>
        <v>26</v>
      </c>
      <c r="F25" s="16">
        <f t="shared" si="4"/>
        <v>3.5665294924554183</v>
      </c>
      <c r="G25" s="16">
        <v>3.6</v>
      </c>
      <c r="H25" s="16">
        <v>0.19704081632653062</v>
      </c>
      <c r="I25" s="82">
        <f>H25*10^-6</f>
        <v>1.9704081632653061E-7</v>
      </c>
      <c r="J25" s="82"/>
      <c r="K25" s="16"/>
      <c r="L25" s="16"/>
      <c r="M25" s="120">
        <f>M24+$J$17/G25*E25-I25*E25^2/(2*G25)</f>
        <v>32.519874848317755</v>
      </c>
    </row>
    <row r="26" spans="1:13">
      <c r="B26" s="81" t="s">
        <v>566</v>
      </c>
      <c r="C26" s="118">
        <v>709</v>
      </c>
      <c r="D26" s="118">
        <v>729</v>
      </c>
      <c r="E26" s="16">
        <f t="shared" si="5"/>
        <v>20</v>
      </c>
      <c r="F26" s="16">
        <f t="shared" si="4"/>
        <v>2.7434842249657065</v>
      </c>
      <c r="G26" s="16">
        <v>3.4</v>
      </c>
      <c r="H26" s="16">
        <v>0.73</v>
      </c>
      <c r="I26" s="82">
        <f>H26*10^-6</f>
        <v>7.3E-7</v>
      </c>
      <c r="J26" s="25"/>
      <c r="K26" s="16"/>
      <c r="L26" s="16"/>
      <c r="M26" s="120">
        <f>M25+$J$17/G26*E26-I26*E26^2/(2*G26)</f>
        <v>33.103370065771941</v>
      </c>
    </row>
    <row r="27" spans="1:13">
      <c r="B27" s="81" t="s">
        <v>560</v>
      </c>
      <c r="C27" s="118">
        <v>729</v>
      </c>
      <c r="D27" s="118"/>
      <c r="E27" s="16"/>
      <c r="F27" s="16"/>
      <c r="G27" s="16">
        <v>3</v>
      </c>
      <c r="H27" s="25"/>
      <c r="I27" s="82"/>
      <c r="J27" s="25"/>
      <c r="K27" s="16"/>
      <c r="L27" s="16"/>
      <c r="M27" s="120"/>
    </row>
    <row r="28" spans="1:13">
      <c r="B28" s="163" t="s">
        <v>561</v>
      </c>
      <c r="C28" s="169"/>
      <c r="D28" s="169"/>
      <c r="E28" s="170">
        <f>SUM(E17:E26)</f>
        <v>729</v>
      </c>
      <c r="F28" s="165"/>
      <c r="G28" s="165"/>
      <c r="H28" s="164"/>
      <c r="I28" s="175"/>
      <c r="J28" s="164"/>
      <c r="K28" s="165"/>
      <c r="L28" s="165"/>
      <c r="M28" s="165"/>
    </row>
    <row r="29" spans="1:13">
      <c r="B29" s="81" t="s">
        <v>575</v>
      </c>
      <c r="C29" s="118"/>
      <c r="E29" s="16"/>
      <c r="F29" s="16"/>
      <c r="G29" s="171">
        <f>(1*((F17/100)/G17)+(((F18/100)/G18)+((F19/100)/G19)+((F20/100)/G20)+((F21/100)/G21+(F22/100)/G22)+((F23/100)/G23)+((F24/100)/G24)+((F25/100/G25)+(F26/100)/G26)))^-1</f>
        <v>2.3341490758442514</v>
      </c>
      <c r="H29" s="25"/>
      <c r="I29" s="82"/>
      <c r="J29" s="25"/>
      <c r="K29" s="16"/>
      <c r="L29" s="16"/>
      <c r="M29" s="16"/>
    </row>
    <row r="30" spans="1:13" ht="15.75" thickBot="1">
      <c r="B30" s="81" t="s">
        <v>574</v>
      </c>
      <c r="C30" s="172"/>
      <c r="D30" s="172"/>
      <c r="E30" s="43"/>
      <c r="F30" s="43"/>
      <c r="G30" s="43"/>
      <c r="H30" s="43">
        <f>SUMPRODUCT(H17:H26,E17:E26)/SUM(E17:E26)</f>
        <v>0.41493506340807929</v>
      </c>
      <c r="I30" s="80">
        <f>H30*10^-6</f>
        <v>4.1493506340807926E-7</v>
      </c>
      <c r="J30" s="44"/>
      <c r="K30" s="43"/>
      <c r="L30" s="43"/>
      <c r="M30" s="43"/>
    </row>
    <row r="31" spans="1:13" ht="16.5" customHeight="1" thickBot="1">
      <c r="A31" s="116" t="s">
        <v>165</v>
      </c>
      <c r="B31" s="116"/>
      <c r="C31" s="173"/>
      <c r="D31" s="173"/>
      <c r="E31" s="121"/>
      <c r="F31" s="121"/>
      <c r="G31" s="121"/>
      <c r="H31" s="88"/>
      <c r="I31" s="91"/>
      <c r="J31" s="88"/>
      <c r="K31" s="121"/>
      <c r="L31" s="121"/>
      <c r="M31" s="121"/>
    </row>
    <row r="32" spans="1:13">
      <c r="B32" s="81" t="s">
        <v>552</v>
      </c>
      <c r="C32" s="118">
        <v>0</v>
      </c>
      <c r="D32" s="118">
        <v>10</v>
      </c>
      <c r="E32" s="16">
        <f>D32-C32</f>
        <v>10</v>
      </c>
      <c r="F32" s="16">
        <f t="shared" ref="F32:F44" si="8">(E32*100)/$E$46</f>
        <v>1.6286644951140066</v>
      </c>
      <c r="G32" s="16">
        <v>1.4</v>
      </c>
      <c r="H32" s="16">
        <v>1.7</v>
      </c>
      <c r="I32" s="82">
        <f>H32*10^-6</f>
        <v>1.6999999999999998E-6</v>
      </c>
      <c r="J32" s="161">
        <f>(G47*K32+I48*E46/2)/1000</f>
        <v>0.15150944488477722</v>
      </c>
      <c r="K32" s="16">
        <v>55.9</v>
      </c>
      <c r="L32" s="16">
        <v>2.1361499999999864</v>
      </c>
      <c r="M32" s="120">
        <f>L32+$J$32/G32*E32-I32*E32^2/(2*G32)</f>
        <v>3.2182996063198241</v>
      </c>
    </row>
    <row r="33" spans="2:13">
      <c r="B33" s="81" t="s">
        <v>553</v>
      </c>
      <c r="C33" s="118">
        <v>10</v>
      </c>
      <c r="D33" s="118">
        <v>85</v>
      </c>
      <c r="E33" s="16">
        <f t="shared" ref="E33:E44" si="9">D33-C33</f>
        <v>75</v>
      </c>
      <c r="F33" s="16">
        <f t="shared" si="8"/>
        <v>12.214983713355048</v>
      </c>
      <c r="G33" s="16">
        <v>2.1</v>
      </c>
      <c r="H33" s="16">
        <v>0.49599999999999994</v>
      </c>
      <c r="I33" s="82">
        <f t="shared" ref="I33:I38" si="10">H33*10^-6</f>
        <v>4.9599999999999989E-7</v>
      </c>
      <c r="J33" s="161"/>
      <c r="K33" s="162"/>
      <c r="L33" s="16"/>
      <c r="M33" s="120">
        <f>M32+$J$32/G33*E33-I33*E33^2/(2*G33)</f>
        <v>8.6286869236332961</v>
      </c>
    </row>
    <row r="34" spans="2:13">
      <c r="B34" s="81" t="s">
        <v>554</v>
      </c>
      <c r="C34" s="118">
        <v>85</v>
      </c>
      <c r="D34" s="118">
        <v>115</v>
      </c>
      <c r="E34" s="16">
        <f t="shared" si="9"/>
        <v>30</v>
      </c>
      <c r="F34" s="16">
        <f t="shared" si="8"/>
        <v>4.8859934853420199</v>
      </c>
      <c r="G34" s="16">
        <v>2.2000000000000002</v>
      </c>
      <c r="H34" s="16">
        <v>0.39400000000000002</v>
      </c>
      <c r="I34" s="82">
        <f t="shared" si="10"/>
        <v>3.9400000000000001E-7</v>
      </c>
      <c r="J34" s="25"/>
      <c r="K34" s="16"/>
      <c r="L34" s="16"/>
      <c r="M34" s="120">
        <f t="shared" ref="M34:M44" si="11">M33+$J$32/G34*E34-I34*E34^2/(2*G34)</f>
        <v>10.694644217516622</v>
      </c>
    </row>
    <row r="35" spans="2:13">
      <c r="B35" s="81" t="s">
        <v>499</v>
      </c>
      <c r="C35" s="118">
        <v>115</v>
      </c>
      <c r="D35" s="118">
        <v>185</v>
      </c>
      <c r="E35" s="16">
        <f t="shared" si="9"/>
        <v>70</v>
      </c>
      <c r="F35" s="16">
        <f t="shared" si="8"/>
        <v>11.400651465798045</v>
      </c>
      <c r="G35" s="16">
        <v>2.9</v>
      </c>
      <c r="H35" s="16">
        <v>0.24720000000000003</v>
      </c>
      <c r="I35" s="82">
        <f t="shared" si="10"/>
        <v>2.4720000000000004E-7</v>
      </c>
      <c r="J35" s="25"/>
      <c r="K35" s="16"/>
      <c r="L35" s="16"/>
      <c r="M35" s="120">
        <f t="shared" si="11"/>
        <v>14.351559907838832</v>
      </c>
    </row>
    <row r="36" spans="2:13">
      <c r="B36" s="81" t="s">
        <v>563</v>
      </c>
      <c r="C36" s="118">
        <v>185</v>
      </c>
      <c r="D36" s="118">
        <v>188</v>
      </c>
      <c r="E36" s="16">
        <f t="shared" si="9"/>
        <v>3</v>
      </c>
      <c r="F36" s="16">
        <f t="shared" si="8"/>
        <v>0.48859934853420195</v>
      </c>
      <c r="G36" s="16">
        <v>2.2000000000000002</v>
      </c>
      <c r="H36" s="16">
        <v>0.49710000000000004</v>
      </c>
      <c r="I36" s="82">
        <f t="shared" si="10"/>
        <v>4.9709999999999997E-7</v>
      </c>
      <c r="J36" s="25"/>
      <c r="K36" s="16"/>
      <c r="L36" s="16"/>
      <c r="M36" s="120">
        <f t="shared" si="11"/>
        <v>14.558162679522619</v>
      </c>
    </row>
    <row r="37" spans="2:13">
      <c r="B37" s="81" t="s">
        <v>564</v>
      </c>
      <c r="C37" s="118">
        <v>188</v>
      </c>
      <c r="D37" s="118">
        <v>238</v>
      </c>
      <c r="E37" s="16">
        <f t="shared" si="9"/>
        <v>50</v>
      </c>
      <c r="F37" s="16">
        <f t="shared" si="8"/>
        <v>8.1433224755700326</v>
      </c>
      <c r="G37" s="16">
        <v>3.5</v>
      </c>
      <c r="H37" s="16">
        <v>1</v>
      </c>
      <c r="I37" s="82">
        <f t="shared" si="10"/>
        <v>9.9999999999999995E-7</v>
      </c>
      <c r="J37" s="117"/>
      <c r="K37" s="16"/>
      <c r="L37" s="16"/>
      <c r="M37" s="120">
        <f t="shared" si="11"/>
        <v>16.722226177876578</v>
      </c>
    </row>
    <row r="38" spans="2:13">
      <c r="B38" s="81" t="s">
        <v>567</v>
      </c>
      <c r="C38" s="118">
        <v>238</v>
      </c>
      <c r="D38" s="118">
        <v>303</v>
      </c>
      <c r="E38" s="16">
        <f t="shared" si="9"/>
        <v>65</v>
      </c>
      <c r="F38" s="16">
        <f t="shared" si="8"/>
        <v>10.586319218241043</v>
      </c>
      <c r="G38" s="16">
        <v>2.1</v>
      </c>
      <c r="H38" s="16">
        <v>0.5232</v>
      </c>
      <c r="I38" s="82">
        <f t="shared" si="10"/>
        <v>5.2320000000000003E-7</v>
      </c>
      <c r="J38" s="25"/>
      <c r="K38" s="16"/>
      <c r="L38" s="16"/>
      <c r="M38" s="120">
        <f t="shared" si="11"/>
        <v>21.411277919548255</v>
      </c>
    </row>
    <row r="39" spans="2:13">
      <c r="B39" s="81" t="s">
        <v>568</v>
      </c>
      <c r="C39" s="118">
        <v>303</v>
      </c>
      <c r="D39" s="118">
        <v>378</v>
      </c>
      <c r="E39" s="16">
        <f t="shared" si="9"/>
        <v>75</v>
      </c>
      <c r="F39" s="16">
        <f t="shared" si="8"/>
        <v>12.214983713355048</v>
      </c>
      <c r="G39" s="16">
        <v>3</v>
      </c>
      <c r="H39" s="16">
        <v>0</v>
      </c>
      <c r="I39" s="82">
        <f>H39*10^-6</f>
        <v>0</v>
      </c>
      <c r="J39" s="117"/>
      <c r="K39" s="16"/>
      <c r="L39" s="16"/>
      <c r="M39" s="120">
        <f t="shared" si="11"/>
        <v>25.199014041667684</v>
      </c>
    </row>
    <row r="40" spans="2:13">
      <c r="B40" s="81" t="s">
        <v>565</v>
      </c>
      <c r="C40" s="118">
        <v>378</v>
      </c>
      <c r="D40" s="118">
        <v>443</v>
      </c>
      <c r="E40" s="16">
        <f t="shared" si="9"/>
        <v>65</v>
      </c>
      <c r="F40" s="16">
        <f t="shared" si="8"/>
        <v>10.586319218241043</v>
      </c>
      <c r="G40" s="16">
        <v>3.6</v>
      </c>
      <c r="H40" s="16">
        <v>0.19704081632653062</v>
      </c>
      <c r="I40" s="82">
        <f>H40*10^-6</f>
        <v>1.9704081632653061E-7</v>
      </c>
      <c r="J40" s="117"/>
      <c r="K40" s="16"/>
      <c r="L40" s="16"/>
      <c r="M40" s="120">
        <f t="shared" si="11"/>
        <v>27.93448561633047</v>
      </c>
    </row>
    <row r="41" spans="2:13">
      <c r="B41" s="81" t="s">
        <v>569</v>
      </c>
      <c r="C41" s="118">
        <v>443</v>
      </c>
      <c r="D41" s="118">
        <v>452</v>
      </c>
      <c r="E41" s="16">
        <f t="shared" si="9"/>
        <v>9</v>
      </c>
      <c r="F41" s="16">
        <f t="shared" si="8"/>
        <v>1.4657980456026058</v>
      </c>
      <c r="G41" s="16">
        <v>2.2000000000000002</v>
      </c>
      <c r="H41" s="16">
        <v>0.46600000000000019</v>
      </c>
      <c r="I41" s="82">
        <f>SUMPRODUCT(I35:I40)</f>
        <v>2.4645408163265305E-6</v>
      </c>
      <c r="J41" s="25"/>
      <c r="K41" s="16"/>
      <c r="L41" s="16"/>
      <c r="M41" s="120">
        <f t="shared" si="11"/>
        <v>28.554251611812258</v>
      </c>
    </row>
    <row r="42" spans="2:13">
      <c r="B42" s="81" t="s">
        <v>570</v>
      </c>
      <c r="C42" s="118">
        <v>452</v>
      </c>
      <c r="D42" s="118">
        <v>492</v>
      </c>
      <c r="E42" s="16">
        <f t="shared" si="9"/>
        <v>40</v>
      </c>
      <c r="F42" s="16">
        <f t="shared" si="8"/>
        <v>6.5146579804560263</v>
      </c>
      <c r="G42" s="16">
        <v>2.6</v>
      </c>
      <c r="H42" s="16">
        <v>0.35330000000000006</v>
      </c>
      <c r="I42" s="82">
        <f>H42*10^-6</f>
        <v>3.5330000000000002E-7</v>
      </c>
      <c r="J42" s="25"/>
      <c r="K42" s="16"/>
      <c r="L42" s="16"/>
      <c r="M42" s="120">
        <f t="shared" si="11"/>
        <v>30.885057440808829</v>
      </c>
    </row>
    <row r="43" spans="2:13" ht="16.5" customHeight="1">
      <c r="B43" s="81" t="s">
        <v>571</v>
      </c>
      <c r="C43" s="118">
        <v>492</v>
      </c>
      <c r="D43" s="118">
        <v>592</v>
      </c>
      <c r="E43" s="16">
        <f t="shared" si="9"/>
        <v>100</v>
      </c>
      <c r="F43" s="16">
        <f t="shared" si="8"/>
        <v>16.286644951140065</v>
      </c>
      <c r="G43" s="16">
        <v>3.3</v>
      </c>
      <c r="H43" s="16">
        <v>0.18650000000000003</v>
      </c>
      <c r="I43" s="82">
        <f t="shared" ref="I43:I44" si="12">H43*10^-6</f>
        <v>1.8650000000000001E-7</v>
      </c>
      <c r="J43" s="25"/>
      <c r="K43" s="16"/>
      <c r="L43" s="16"/>
      <c r="M43" s="120">
        <f t="shared" si="11"/>
        <v>35.47597016458996</v>
      </c>
    </row>
    <row r="44" spans="2:13">
      <c r="B44" s="81" t="s">
        <v>562</v>
      </c>
      <c r="C44" s="118">
        <v>592</v>
      </c>
      <c r="D44" s="118">
        <v>614</v>
      </c>
      <c r="E44" s="16">
        <f t="shared" si="9"/>
        <v>22</v>
      </c>
      <c r="F44" s="16">
        <f t="shared" si="8"/>
        <v>3.5830618892508141</v>
      </c>
      <c r="G44" s="16">
        <v>3.4</v>
      </c>
      <c r="H44" s="16">
        <v>0.73</v>
      </c>
      <c r="I44" s="82">
        <f t="shared" si="12"/>
        <v>7.3E-7</v>
      </c>
      <c r="J44" s="25"/>
      <c r="K44" s="16"/>
      <c r="L44" s="16"/>
      <c r="M44" s="120">
        <f t="shared" si="11"/>
        <v>36.456273437373817</v>
      </c>
    </row>
    <row r="45" spans="2:13">
      <c r="B45" s="81" t="s">
        <v>560</v>
      </c>
      <c r="C45" s="118">
        <v>614</v>
      </c>
      <c r="D45" s="118"/>
      <c r="E45" s="16"/>
      <c r="F45" s="16"/>
      <c r="G45" s="16">
        <v>3</v>
      </c>
      <c r="H45" s="25"/>
      <c r="I45" s="82"/>
      <c r="J45" s="25"/>
      <c r="K45" s="16"/>
      <c r="L45" s="16"/>
      <c r="M45" s="120"/>
    </row>
    <row r="46" spans="2:13">
      <c r="B46" s="163" t="s">
        <v>561</v>
      </c>
      <c r="C46" s="169"/>
      <c r="D46" s="169"/>
      <c r="E46" s="170">
        <f>SUM(E32:E44)</f>
        <v>614</v>
      </c>
      <c r="F46" s="165"/>
      <c r="G46" s="165"/>
      <c r="H46" s="164"/>
      <c r="I46" s="175"/>
      <c r="J46" s="166"/>
      <c r="K46" s="165"/>
      <c r="L46" s="165"/>
      <c r="M46" s="165"/>
    </row>
    <row r="47" spans="2:13">
      <c r="B47" s="81" t="s">
        <v>575</v>
      </c>
      <c r="C47" s="118"/>
      <c r="D47" s="118"/>
      <c r="E47" s="16"/>
      <c r="F47" s="16"/>
      <c r="G47" s="171">
        <f>(1*((F32/100)/G32)+(((F33/100)/G33)+((F34/100)/G34)+((F35/100)/G35)+((F36/100)/G36+(F37/100)/G37)+((F38/100)/G38)+((F39/100)/G39)+((F40/100/G40)+(F41/100)/G41)+(F42/100)/G42)+((F43/100)/G43)+((F44/100)/G44))^-1</f>
        <v>2.7103636413470609</v>
      </c>
      <c r="H47" s="25"/>
      <c r="I47" s="82"/>
      <c r="J47" s="25"/>
      <c r="K47" s="16"/>
      <c r="L47" s="16"/>
      <c r="M47" s="16"/>
    </row>
    <row r="48" spans="2:13" ht="15.75" thickBot="1">
      <c r="B48" s="79" t="s">
        <v>574</v>
      </c>
      <c r="C48" s="172"/>
      <c r="D48" s="172"/>
      <c r="E48" s="43"/>
      <c r="F48" s="43"/>
      <c r="G48" s="43"/>
      <c r="H48" s="43">
        <f>SUMPRODUCT(H32:H44,E32:E44)/SUM(E32:E44)</f>
        <v>0.38219373462740147</v>
      </c>
      <c r="I48" s="80">
        <f>H48*10^-6</f>
        <v>3.8219373462740144E-7</v>
      </c>
      <c r="J48" s="44"/>
      <c r="K48" s="43"/>
      <c r="L48" s="43"/>
      <c r="M48" s="43"/>
    </row>
    <row r="49" spans="1:23" ht="15.75" thickBot="1">
      <c r="A49" s="116" t="s">
        <v>170</v>
      </c>
      <c r="B49" s="116"/>
      <c r="C49" s="173"/>
      <c r="D49" s="173"/>
      <c r="E49" s="121"/>
      <c r="F49" s="121"/>
      <c r="G49" s="121"/>
      <c r="H49" s="88"/>
      <c r="I49" s="91"/>
      <c r="J49" s="88"/>
      <c r="K49" s="121"/>
      <c r="L49" s="121"/>
      <c r="M49" s="121"/>
    </row>
    <row r="50" spans="1:23">
      <c r="B50" s="81" t="s">
        <v>552</v>
      </c>
      <c r="C50" s="118">
        <v>0</v>
      </c>
      <c r="D50" s="118">
        <v>4</v>
      </c>
      <c r="E50" s="16">
        <f>C51-C50</f>
        <v>4</v>
      </c>
      <c r="F50" s="16">
        <f t="shared" ref="F50:F60" si="13">(E50*100)/$E$62</f>
        <v>0.58394160583941601</v>
      </c>
      <c r="G50" s="16">
        <v>1.4</v>
      </c>
      <c r="H50" s="16">
        <v>1.7</v>
      </c>
      <c r="I50" s="82">
        <f>H50*10^-6</f>
        <v>1.6999999999999998E-6</v>
      </c>
      <c r="J50" s="161">
        <f>(G63*K50+I64*E62/2)/1000</f>
        <v>0.10283225235716366</v>
      </c>
      <c r="K50" s="16">
        <v>41.5</v>
      </c>
      <c r="L50" s="16">
        <v>2.1361499999999864</v>
      </c>
      <c r="M50" s="120">
        <f>L50+$J$50/G50*E50-I50*E50^2/(2*G50)</f>
        <v>2.4299467210204537</v>
      </c>
    </row>
    <row r="51" spans="1:23">
      <c r="B51" s="81" t="s">
        <v>553</v>
      </c>
      <c r="C51" s="118">
        <v>4</v>
      </c>
      <c r="D51" s="118">
        <v>202</v>
      </c>
      <c r="E51" s="16">
        <f t="shared" ref="E51:E59" si="14">C52-C51</f>
        <v>198</v>
      </c>
      <c r="F51" s="16">
        <f t="shared" si="13"/>
        <v>28.905109489051096</v>
      </c>
      <c r="G51" s="16">
        <v>2.1</v>
      </c>
      <c r="H51" s="16">
        <v>0.48225531914893621</v>
      </c>
      <c r="I51" s="82">
        <f>H51*10^-6</f>
        <v>4.8225531914893618E-7</v>
      </c>
      <c r="J51" s="161"/>
      <c r="K51" s="162"/>
      <c r="L51" s="16"/>
      <c r="M51" s="120">
        <f>M50+$J$50/G51*E51-I51*E51^2/(2*G51)</f>
        <v>12.121057577188285</v>
      </c>
    </row>
    <row r="52" spans="1:23">
      <c r="B52" s="81" t="s">
        <v>554</v>
      </c>
      <c r="C52" s="118">
        <v>202</v>
      </c>
      <c r="D52" s="118">
        <v>404</v>
      </c>
      <c r="E52" s="16">
        <f t="shared" si="14"/>
        <v>202</v>
      </c>
      <c r="F52" s="16">
        <f t="shared" si="13"/>
        <v>29.48905109489051</v>
      </c>
      <c r="G52" s="16">
        <v>2.2000000000000002</v>
      </c>
      <c r="H52" s="16">
        <v>0.39400000000000002</v>
      </c>
      <c r="I52" s="82">
        <f t="shared" ref="I52" si="15">H52*10^-6</f>
        <v>3.9400000000000001E-7</v>
      </c>
      <c r="J52" s="25"/>
      <c r="K52" s="16"/>
      <c r="L52" s="16"/>
      <c r="M52" s="120">
        <f>M51+$J$50/G52*E52-I52*E52^2/(2*G52)</f>
        <v>21.559274208164222</v>
      </c>
    </row>
    <row r="53" spans="1:23">
      <c r="B53" s="81" t="s">
        <v>499</v>
      </c>
      <c r="C53" s="118">
        <v>404</v>
      </c>
      <c r="D53" s="118">
        <v>460</v>
      </c>
      <c r="E53" s="16">
        <f>C54-C53</f>
        <v>56</v>
      </c>
      <c r="F53" s="16">
        <f t="shared" si="13"/>
        <v>8.1751824817518255</v>
      </c>
      <c r="G53" s="16">
        <v>2.9</v>
      </c>
      <c r="H53" s="16">
        <v>0.2472</v>
      </c>
      <c r="I53" s="82">
        <f>H53*10^-6</f>
        <v>2.4719999999999999E-7</v>
      </c>
      <c r="J53" s="25"/>
      <c r="K53" s="16"/>
      <c r="L53" s="16"/>
      <c r="M53" s="120">
        <f t="shared" ref="M53:M60" si="16">M52+$J$50/G53*E53-I53*E53^2/(2*G53)</f>
        <v>23.544866802095658</v>
      </c>
    </row>
    <row r="54" spans="1:23">
      <c r="B54" s="81" t="s">
        <v>563</v>
      </c>
      <c r="C54" s="118">
        <v>460</v>
      </c>
      <c r="D54" s="118">
        <v>465</v>
      </c>
      <c r="E54" s="16">
        <f t="shared" si="14"/>
        <v>5</v>
      </c>
      <c r="F54" s="16">
        <f t="shared" si="13"/>
        <v>0.72992700729927007</v>
      </c>
      <c r="G54" s="16">
        <v>2.2000000000000002</v>
      </c>
      <c r="H54" s="16">
        <v>0.49709999999999993</v>
      </c>
      <c r="I54" s="82">
        <f>H54*10^-6</f>
        <v>4.9709999999999987E-7</v>
      </c>
      <c r="J54" s="25"/>
      <c r="K54" s="16"/>
      <c r="L54" s="16"/>
      <c r="M54" s="120">
        <f t="shared" si="16"/>
        <v>23.77857364211194</v>
      </c>
    </row>
    <row r="55" spans="1:23">
      <c r="B55" s="81" t="s">
        <v>564</v>
      </c>
      <c r="C55" s="118">
        <v>465</v>
      </c>
      <c r="D55" s="118">
        <v>525</v>
      </c>
      <c r="E55" s="16">
        <f t="shared" si="14"/>
        <v>60</v>
      </c>
      <c r="F55" s="16">
        <f t="shared" si="13"/>
        <v>8.7591240875912408</v>
      </c>
      <c r="G55" s="16">
        <v>3.5</v>
      </c>
      <c r="H55" s="16">
        <v>1</v>
      </c>
      <c r="I55" s="82">
        <f>H55*10^-6</f>
        <v>9.9999999999999995E-7</v>
      </c>
      <c r="J55" s="82"/>
      <c r="K55" s="16"/>
      <c r="L55" s="16"/>
      <c r="M55" s="120">
        <f t="shared" si="16"/>
        <v>25.540897968234745</v>
      </c>
    </row>
    <row r="56" spans="1:23">
      <c r="B56" s="81" t="s">
        <v>572</v>
      </c>
      <c r="C56" s="118">
        <v>525</v>
      </c>
      <c r="D56" s="118">
        <v>565</v>
      </c>
      <c r="E56" s="16">
        <f t="shared" si="14"/>
        <v>40</v>
      </c>
      <c r="F56" s="16">
        <f t="shared" si="13"/>
        <v>5.8394160583941606</v>
      </c>
      <c r="G56" s="16">
        <v>4.4000000000000004</v>
      </c>
      <c r="H56" s="16">
        <v>5.3000000000000005E-2</v>
      </c>
      <c r="I56" s="82">
        <f>H56*10^-6</f>
        <v>5.3000000000000005E-8</v>
      </c>
      <c r="J56" s="167"/>
      <c r="K56" s="16"/>
      <c r="L56" s="16"/>
      <c r="M56" s="120">
        <f t="shared" si="16"/>
        <v>26.475726989663507</v>
      </c>
    </row>
    <row r="57" spans="1:23">
      <c r="B57" s="81" t="s">
        <v>568</v>
      </c>
      <c r="C57" s="118">
        <v>565</v>
      </c>
      <c r="D57" s="118">
        <v>619.79999999999995</v>
      </c>
      <c r="E57" s="16">
        <f t="shared" si="14"/>
        <v>54.799999999999955</v>
      </c>
      <c r="F57" s="16">
        <f t="shared" si="13"/>
        <v>7.9999999999999938</v>
      </c>
      <c r="G57" s="16">
        <v>3</v>
      </c>
      <c r="H57" s="16">
        <v>5.6147986942328636E-2</v>
      </c>
      <c r="I57" s="82">
        <f t="shared" ref="I57:I58" si="17">H57*10^-6</f>
        <v>5.614798694232863E-8</v>
      </c>
      <c r="J57" s="25"/>
      <c r="K57" s="16"/>
      <c r="L57" s="16"/>
      <c r="M57" s="120">
        <f t="shared" si="16"/>
        <v>28.354101363612575</v>
      </c>
      <c r="P57" s="138"/>
      <c r="Q57" s="70"/>
      <c r="R57" s="138"/>
      <c r="S57" s="70"/>
      <c r="T57" s="4"/>
      <c r="U57" s="4"/>
      <c r="V57" s="4"/>
      <c r="W57" s="4"/>
    </row>
    <row r="58" spans="1:23">
      <c r="B58" s="81" t="s">
        <v>565</v>
      </c>
      <c r="C58" s="118">
        <v>619.79999999999995</v>
      </c>
      <c r="D58" s="118">
        <v>649.79999999999995</v>
      </c>
      <c r="E58" s="16">
        <f t="shared" si="14"/>
        <v>30</v>
      </c>
      <c r="F58" s="16">
        <f t="shared" si="13"/>
        <v>4.3795620437956204</v>
      </c>
      <c r="G58" s="16">
        <v>3.6</v>
      </c>
      <c r="H58" s="16">
        <v>0.19704081632653062</v>
      </c>
      <c r="I58" s="82">
        <f t="shared" si="17"/>
        <v>1.9704081632653061E-7</v>
      </c>
      <c r="J58" s="25"/>
      <c r="K58" s="16"/>
      <c r="L58" s="16"/>
      <c r="M58" s="120">
        <f t="shared" si="16"/>
        <v>29.211012169820233</v>
      </c>
      <c r="O58" s="139"/>
      <c r="P58" s="71"/>
      <c r="Q58" s="70"/>
      <c r="R58" s="70"/>
      <c r="S58" s="70"/>
      <c r="T58" s="70"/>
      <c r="U58" s="70"/>
      <c r="V58" s="4"/>
      <c r="W58" s="4"/>
    </row>
    <row r="59" spans="1:23">
      <c r="B59" s="81" t="s">
        <v>570</v>
      </c>
      <c r="C59" s="118">
        <v>649.79999999999995</v>
      </c>
      <c r="D59" s="118">
        <v>679.8</v>
      </c>
      <c r="E59" s="16">
        <f t="shared" si="14"/>
        <v>30</v>
      </c>
      <c r="F59" s="16">
        <f t="shared" si="13"/>
        <v>4.3795620437956204</v>
      </c>
      <c r="G59" s="16">
        <v>2.6</v>
      </c>
      <c r="H59" s="16">
        <v>0.34700000000000003</v>
      </c>
      <c r="I59" s="82">
        <f>H59*10^-6</f>
        <v>3.4700000000000002E-7</v>
      </c>
      <c r="J59" s="25"/>
      <c r="K59" s="16"/>
      <c r="L59" s="16"/>
      <c r="M59" s="120">
        <f t="shared" si="16"/>
        <v>30.397478100864426</v>
      </c>
      <c r="O59" s="139"/>
      <c r="P59" s="71"/>
      <c r="Q59" s="70"/>
      <c r="R59" s="70"/>
      <c r="S59" s="70"/>
      <c r="T59" s="70"/>
      <c r="U59" s="140"/>
      <c r="V59" s="4"/>
      <c r="W59" s="5"/>
    </row>
    <row r="60" spans="1:23">
      <c r="B60" s="81" t="s">
        <v>562</v>
      </c>
      <c r="C60" s="118">
        <v>679.8</v>
      </c>
      <c r="D60" s="118">
        <v>685</v>
      </c>
      <c r="E60" s="16">
        <f>C61-C60</f>
        <v>5.2000000000000455</v>
      </c>
      <c r="F60" s="16">
        <f t="shared" si="13"/>
        <v>0.7591240875912475</v>
      </c>
      <c r="G60" s="16">
        <v>3.4</v>
      </c>
      <c r="H60" s="16">
        <v>0.73</v>
      </c>
      <c r="I60" s="82">
        <f>H60*10^-6</f>
        <v>7.3E-7</v>
      </c>
      <c r="J60" s="25"/>
      <c r="K60" s="16"/>
      <c r="L60" s="16"/>
      <c r="M60" s="120">
        <f t="shared" si="16"/>
        <v>30.554748054587151</v>
      </c>
      <c r="O60" s="139"/>
      <c r="P60" s="71"/>
      <c r="Q60" s="70"/>
      <c r="R60" s="70"/>
      <c r="V60" s="4"/>
      <c r="W60" s="4"/>
    </row>
    <row r="61" spans="1:23">
      <c r="B61" s="81" t="s">
        <v>560</v>
      </c>
      <c r="C61" s="118">
        <v>685</v>
      </c>
      <c r="D61" s="118"/>
      <c r="E61" s="16"/>
      <c r="F61" s="16"/>
      <c r="G61" s="16">
        <v>3</v>
      </c>
      <c r="H61" s="25"/>
      <c r="I61" s="82"/>
      <c r="J61" s="25"/>
      <c r="K61" s="16"/>
      <c r="L61" s="16"/>
      <c r="M61" s="120"/>
      <c r="O61" s="139"/>
      <c r="P61" s="71"/>
      <c r="Q61" s="70"/>
      <c r="R61" s="70"/>
      <c r="S61" s="70"/>
      <c r="T61" s="70"/>
      <c r="U61" s="70"/>
      <c r="V61" s="4"/>
      <c r="W61" s="4"/>
    </row>
    <row r="62" spans="1:23">
      <c r="B62" s="163" t="s">
        <v>561</v>
      </c>
      <c r="C62" s="169"/>
      <c r="D62" s="169"/>
      <c r="E62" s="170">
        <f>SUM(E50:E60)</f>
        <v>685</v>
      </c>
      <c r="F62" s="165"/>
      <c r="G62" s="165"/>
      <c r="H62" s="164"/>
      <c r="I62" s="175"/>
      <c r="J62" s="164"/>
      <c r="K62" s="165"/>
      <c r="L62" s="165"/>
      <c r="M62" s="165"/>
    </row>
    <row r="63" spans="1:23">
      <c r="B63" s="81" t="s">
        <v>575</v>
      </c>
      <c r="C63" s="118"/>
      <c r="D63" s="118"/>
      <c r="E63" s="16"/>
      <c r="F63" s="16"/>
      <c r="G63" s="171">
        <f>(1*((F50/100)/G50)+(((F51/100)/G51)+((F52/100)/G52)+((F53/100)/G53)+((F54/100)/G54+(F55/100)/G55)+((F56/100)/G56)+((F57/100)/G57)+((F58/100/G58)+(F59/100)/G59)+(F60/100)/G60))^-1</f>
        <v>2.4778821830956619</v>
      </c>
      <c r="H63" s="25"/>
      <c r="I63" s="82"/>
      <c r="J63" s="25"/>
      <c r="K63" s="16"/>
      <c r="L63" s="16"/>
      <c r="M63" s="16"/>
    </row>
    <row r="64" spans="1:23">
      <c r="B64" s="168" t="s">
        <v>574</v>
      </c>
      <c r="C64" s="174"/>
      <c r="D64" s="174"/>
      <c r="E64" s="24"/>
      <c r="F64" s="24"/>
      <c r="G64" s="24"/>
      <c r="H64" s="24">
        <f>SUMPRODUCT(H50:H60,E50:E60)/SUM(E50:E60)</f>
        <v>0.41389399615434302</v>
      </c>
      <c r="I64" s="176">
        <f>H64*10^-6</f>
        <v>4.1389399615434301E-7</v>
      </c>
      <c r="J64" s="23"/>
      <c r="K64" s="24"/>
      <c r="L64" s="24">
        <f>AVERAGE(M56,M21,M10)</f>
        <v>28.661773931421035</v>
      </c>
      <c r="M64" s="24"/>
    </row>
    <row r="67" spans="3:10">
      <c r="D67" s="141"/>
      <c r="E67" s="142"/>
      <c r="F67" s="142"/>
      <c r="H67" s="142"/>
    </row>
    <row r="68" spans="3:10">
      <c r="C68" s="137"/>
      <c r="D68" s="137"/>
      <c r="E68" s="3"/>
      <c r="F68" s="3"/>
      <c r="G68" s="3"/>
      <c r="H68" s="3"/>
      <c r="I68" s="3"/>
      <c r="J68" s="3"/>
    </row>
    <row r="69" spans="3:10">
      <c r="C69" s="143"/>
      <c r="D69" s="144"/>
      <c r="E69" s="138"/>
      <c r="F69" s="138"/>
      <c r="G69" s="145"/>
      <c r="H69" s="4"/>
      <c r="I69" s="4"/>
      <c r="J69" s="145"/>
    </row>
    <row r="70" spans="3:10">
      <c r="C70" s="6"/>
      <c r="D70" s="144"/>
      <c r="E70" s="140"/>
      <c r="F70" s="140"/>
      <c r="G70" s="5"/>
      <c r="H70" s="4"/>
      <c r="I70" s="4"/>
      <c r="J70" s="5"/>
    </row>
    <row r="71" spans="3:10">
      <c r="C71" s="151"/>
      <c r="D71" s="152"/>
      <c r="E71" s="3"/>
      <c r="F71" s="3"/>
      <c r="G71" s="4"/>
      <c r="H71" s="4"/>
      <c r="I71" s="4"/>
      <c r="J71" s="4"/>
    </row>
    <row r="72" spans="3:10">
      <c r="C72" s="144"/>
      <c r="D72" s="144"/>
      <c r="F72" s="70"/>
      <c r="G72" s="4"/>
      <c r="H72" s="4"/>
      <c r="I72" s="4"/>
      <c r="J72" s="4"/>
    </row>
    <row r="73" spans="3:10">
      <c r="C73" s="144"/>
      <c r="D73" s="143"/>
      <c r="F73" s="70"/>
      <c r="G73" s="4"/>
      <c r="H73" s="145"/>
      <c r="I73" s="4"/>
      <c r="J73" s="4"/>
    </row>
    <row r="74" spans="3:10">
      <c r="C74" s="144"/>
      <c r="D74" s="6"/>
      <c r="F74" s="70"/>
      <c r="G74" s="4"/>
      <c r="H74" s="5"/>
      <c r="I74" s="4"/>
      <c r="J74" s="4"/>
    </row>
    <row r="75" spans="3:10">
      <c r="C75" s="136"/>
      <c r="D75" s="136"/>
      <c r="E75" s="4"/>
      <c r="F75" s="4"/>
      <c r="G75" s="4"/>
      <c r="H75" s="4"/>
      <c r="I75" s="4"/>
      <c r="J75" s="4"/>
    </row>
    <row r="76" spans="3:10">
      <c r="C76" s="146"/>
      <c r="D76" s="146"/>
      <c r="E76" s="147"/>
      <c r="F76" s="146"/>
      <c r="G76" s="4"/>
      <c r="H76" s="4"/>
      <c r="I76" s="4"/>
      <c r="J76" s="4"/>
    </row>
    <row r="77" spans="3:10">
      <c r="C77" s="148"/>
      <c r="D77" s="148"/>
      <c r="E77" s="70"/>
      <c r="F77" s="70"/>
      <c r="G77" s="5"/>
      <c r="H77" s="4"/>
      <c r="I77" s="5"/>
      <c r="J77" s="4"/>
    </row>
    <row r="78" spans="3:10">
      <c r="C78" s="149"/>
      <c r="D78" s="149"/>
      <c r="E78" s="71"/>
      <c r="F78" s="71"/>
    </row>
    <row r="79" spans="3:10">
      <c r="C79" s="149"/>
      <c r="D79" s="149"/>
      <c r="E79" s="71"/>
      <c r="F79" s="71"/>
    </row>
    <row r="80" spans="3:10">
      <c r="C80" s="149"/>
      <c r="D80" s="149"/>
      <c r="E80" s="71"/>
      <c r="F80" s="71"/>
    </row>
    <row r="81" spans="3:6">
      <c r="C81" s="149"/>
      <c r="D81" s="149"/>
      <c r="E81" s="71"/>
      <c r="F81" s="71"/>
    </row>
    <row r="82" spans="3:6">
      <c r="C82" s="149"/>
      <c r="D82" s="149"/>
      <c r="E82" s="71"/>
      <c r="F82" s="71"/>
    </row>
    <row r="83" spans="3:6">
      <c r="C83" s="149"/>
      <c r="D83" s="149"/>
      <c r="E83" s="71"/>
      <c r="F83" s="71"/>
    </row>
    <row r="84" spans="3:6">
      <c r="C84" s="149"/>
      <c r="D84" s="149"/>
      <c r="E84" s="71"/>
      <c r="F84" s="71"/>
    </row>
    <row r="85" spans="3:6">
      <c r="C85" s="149"/>
      <c r="D85" s="149"/>
      <c r="E85" s="71"/>
      <c r="F85" s="71"/>
    </row>
    <row r="86" spans="3:6">
      <c r="C86" s="149"/>
      <c r="D86" s="149"/>
      <c r="E86" s="71"/>
      <c r="F86" s="71"/>
    </row>
    <row r="87" spans="3:6">
      <c r="C87" s="149"/>
      <c r="D87" s="149"/>
      <c r="E87" s="71"/>
      <c r="F87" s="71"/>
    </row>
    <row r="88" spans="3:6">
      <c r="C88" s="149"/>
      <c r="D88" s="149"/>
      <c r="E88" s="71"/>
      <c r="F88" s="71"/>
    </row>
    <row r="89" spans="3:6">
      <c r="C89" s="149"/>
      <c r="D89" s="149"/>
      <c r="E89" s="71"/>
      <c r="F89" s="71"/>
    </row>
    <row r="90" spans="3:6">
      <c r="C90" s="149"/>
      <c r="D90" s="149"/>
      <c r="E90" s="71"/>
      <c r="F90" s="71"/>
    </row>
    <row r="91" spans="3:6">
      <c r="C91" s="149"/>
      <c r="D91" s="149"/>
      <c r="E91" s="71"/>
      <c r="F91" s="71"/>
    </row>
    <row r="92" spans="3:6">
      <c r="C92" s="149"/>
      <c r="D92" s="149"/>
      <c r="E92" s="71"/>
      <c r="F92" s="71"/>
    </row>
    <row r="93" spans="3:6">
      <c r="C93" s="149"/>
      <c r="D93" s="149"/>
      <c r="E93" s="71"/>
      <c r="F93" s="71"/>
    </row>
    <row r="94" spans="3:6">
      <c r="C94" s="149"/>
      <c r="D94" s="149"/>
      <c r="E94" s="71"/>
      <c r="F94" s="71"/>
    </row>
    <row r="95" spans="3:6">
      <c r="C95" s="149"/>
      <c r="D95" s="149"/>
      <c r="E95" s="71"/>
      <c r="F95" s="71"/>
    </row>
    <row r="96" spans="3:6">
      <c r="C96" s="149"/>
      <c r="D96" s="149"/>
      <c r="E96" s="71"/>
      <c r="F96" s="71"/>
    </row>
    <row r="97" spans="3:6">
      <c r="C97" s="144"/>
      <c r="D97" s="144"/>
      <c r="E97" s="70"/>
      <c r="F97" s="70"/>
    </row>
    <row r="98" spans="3:6">
      <c r="C98" s="144"/>
      <c r="D98" s="144"/>
      <c r="E98" s="70"/>
      <c r="F98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116_wells</vt:lpstr>
      <vt:lpstr>Per _Community</vt:lpstr>
      <vt:lpstr>Cameron Hills well</vt:lpstr>
      <vt:lpstr>Temperature_prediction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Rajaobelison Miora_Mirah</dc:creator>
  <cp:lastModifiedBy>Rajaobelison Miora_Mirah</cp:lastModifiedBy>
  <dcterms:created xsi:type="dcterms:W3CDTF">2024-04-29T20:44:43Z</dcterms:created>
  <dcterms:modified xsi:type="dcterms:W3CDTF">2024-05-07T15:30:14Z</dcterms:modified>
</cp:coreProperties>
</file>