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B_RESEARCH_24 _NEW ORDER\0000000_SUBMISSION_IJMS\"/>
    </mc:Choice>
  </mc:AlternateContent>
  <xr:revisionPtr revIDLastSave="0" documentId="13_ncr:1_{5DB15CBF-C1D9-4D6F-90D6-4F8CF71B037A}" xr6:coauthVersionLast="47" xr6:coauthVersionMax="47" xr10:uidLastSave="{00000000-0000-0000-0000-000000000000}"/>
  <bookViews>
    <workbookView xWindow="384" yWindow="384" windowWidth="21192" windowHeight="11412" firstSheet="4" activeTab="7" xr2:uid="{7B09B34D-E195-4A29-977F-F15C98E6E49F}"/>
  </bookViews>
  <sheets>
    <sheet name="Content" sheetId="1" r:id="rId1"/>
    <sheet name="CID_C +162 KGTDVQAWIR" sheetId="2" r:id="rId2"/>
    <sheet name="HCD_C +162 KGTDVQAWIR" sheetId="3" r:id="rId3"/>
    <sheet name="CID_C+162ELAAAMK" sheetId="4" r:id="rId4"/>
    <sheet name="CID_RC +162 ELAAAMK" sheetId="6" r:id="rId5"/>
    <sheet name="CID RC +162 ELAAAMK" sheetId="5" r:id="rId6"/>
    <sheet name="CID_WWC +162 NDGR" sheetId="7" r:id="rId7"/>
    <sheet name="SLGNWVC+162AAK" sheetId="8" r:id="rId8"/>
    <sheet name="NL from precursors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23" i="4" l="1"/>
  <c r="BF23" i="4"/>
  <c r="BI23" i="4" s="1"/>
  <c r="BD24" i="4"/>
  <c r="BF24" i="4"/>
  <c r="BI24" i="4" s="1"/>
  <c r="BD25" i="4"/>
  <c r="BF25" i="4"/>
  <c r="BR25" i="4" s="1"/>
  <c r="BI25" i="4"/>
  <c r="BM25" i="4"/>
  <c r="BP25" i="4"/>
  <c r="BD26" i="4"/>
  <c r="BF26" i="4"/>
  <c r="BM26" i="4" s="1"/>
  <c r="BP26" i="4" s="1"/>
  <c r="BI26" i="4"/>
  <c r="BR26" i="4"/>
  <c r="BU26" i="4"/>
  <c r="BD27" i="4"/>
  <c r="BF27" i="4"/>
  <c r="BI27" i="4"/>
  <c r="BM27" i="4"/>
  <c r="BR27" i="4"/>
  <c r="BU27" i="4"/>
  <c r="BD28" i="4"/>
  <c r="BF28" i="4"/>
  <c r="BI28" i="4" s="1"/>
  <c r="BR28" i="4"/>
  <c r="BU28" i="4" s="1"/>
  <c r="BD29" i="4"/>
  <c r="BF29" i="4"/>
  <c r="BM29" i="4" s="1"/>
  <c r="BP29" i="4" s="1"/>
  <c r="BI29" i="4"/>
  <c r="BH30" i="4"/>
  <c r="BO30" i="4"/>
  <c r="BO31" i="4" s="1"/>
  <c r="BT30" i="4"/>
  <c r="BT31" i="4" s="1"/>
  <c r="BR29" i="4" l="1"/>
  <c r="BU29" i="4" s="1"/>
  <c r="BR23" i="4"/>
  <c r="BU23" i="4" s="1"/>
  <c r="BM28" i="4"/>
  <c r="BP28" i="4" s="1"/>
  <c r="BR24" i="4"/>
  <c r="BU24" i="4" s="1"/>
  <c r="BM23" i="4"/>
  <c r="BM24" i="4"/>
  <c r="BP24" i="4" s="1"/>
  <c r="AN163" i="10" l="1"/>
  <c r="CG158" i="10"/>
  <c r="CG157" i="10"/>
  <c r="CG156" i="10"/>
  <c r="P156" i="10"/>
  <c r="CG155" i="10"/>
  <c r="P155" i="10"/>
  <c r="CG154" i="10"/>
  <c r="P154" i="10"/>
  <c r="CG153" i="10"/>
  <c r="CG152" i="10"/>
  <c r="P151" i="10"/>
  <c r="P150" i="10"/>
  <c r="P149" i="10"/>
  <c r="P148" i="10"/>
  <c r="P147" i="10"/>
  <c r="P146" i="10"/>
  <c r="BQ143" i="10"/>
  <c r="BR143" i="10" s="1"/>
  <c r="BJ143" i="10"/>
  <c r="BW143" i="10" s="1"/>
  <c r="BB143" i="10"/>
  <c r="AL143" i="10"/>
  <c r="AH143" i="10"/>
  <c r="AK143" i="10" s="1"/>
  <c r="AD143" i="10"/>
  <c r="AG143" i="10" s="1"/>
  <c r="DQ142" i="10"/>
  <c r="DI142" i="10"/>
  <c r="DD142" i="10"/>
  <c r="CY142" i="10"/>
  <c r="CP142" i="10"/>
  <c r="CK142" i="10"/>
  <c r="CG142" i="10"/>
  <c r="CC142" i="10"/>
  <c r="AG142" i="10"/>
  <c r="CK141" i="10"/>
  <c r="CG141" i="10"/>
  <c r="CC141" i="10"/>
  <c r="CG140" i="10"/>
  <c r="CC140" i="10"/>
  <c r="BY140" i="10"/>
  <c r="P137" i="10"/>
  <c r="DN135" i="10"/>
  <c r="CK135" i="10"/>
  <c r="BQ135" i="10"/>
  <c r="BR135" i="10" s="1"/>
  <c r="BJ135" i="10"/>
  <c r="DR135" i="10" s="1"/>
  <c r="DT135" i="10" s="1"/>
  <c r="BB135" i="10"/>
  <c r="AP135" i="10"/>
  <c r="AS135" i="10" s="1"/>
  <c r="AL135" i="10"/>
  <c r="AH135" i="10"/>
  <c r="AD135" i="10"/>
  <c r="DN134" i="10"/>
  <c r="BJ134" i="10"/>
  <c r="AL134" i="10"/>
  <c r="AH134" i="10"/>
  <c r="BR133" i="10"/>
  <c r="BQ133" i="10"/>
  <c r="BJ133" i="10"/>
  <c r="AP133" i="10" s="1"/>
  <c r="AS133" i="10" s="1"/>
  <c r="BB133" i="10"/>
  <c r="AL133" i="10"/>
  <c r="AH133" i="10"/>
  <c r="AD133" i="10"/>
  <c r="CW132" i="10"/>
  <c r="CY132" i="10" s="1"/>
  <c r="BQ132" i="10"/>
  <c r="BR132" i="10" s="1"/>
  <c r="BJ132" i="10"/>
  <c r="CN132" i="10" s="1"/>
  <c r="CP132" i="10" s="1"/>
  <c r="BB132" i="10"/>
  <c r="AL132" i="10"/>
  <c r="AH132" i="10"/>
  <c r="AD132" i="10"/>
  <c r="DR131" i="10"/>
  <c r="CA131" i="10"/>
  <c r="BQ131" i="10"/>
  <c r="BR131" i="10" s="1"/>
  <c r="BJ131" i="10"/>
  <c r="BW131" i="10" s="1"/>
  <c r="BB131" i="10"/>
  <c r="AP131" i="10"/>
  <c r="AS131" i="10" s="1"/>
  <c r="AL131" i="10"/>
  <c r="AH131" i="10"/>
  <c r="AD131" i="10"/>
  <c r="CN130" i="10"/>
  <c r="CP130" i="10" s="1"/>
  <c r="CI130" i="10"/>
  <c r="BW130" i="10"/>
  <c r="BQ130" i="10"/>
  <c r="BR130" i="10" s="1"/>
  <c r="BJ130" i="10"/>
  <c r="CE130" i="10" s="1"/>
  <c r="BF130" i="10"/>
  <c r="BI130" i="10" s="1"/>
  <c r="BB130" i="10"/>
  <c r="AW130" i="10"/>
  <c r="AT130" i="10"/>
  <c r="AP130" i="10"/>
  <c r="AS130" i="10" s="1"/>
  <c r="AL130" i="10"/>
  <c r="AH130" i="10"/>
  <c r="AD130" i="10"/>
  <c r="DN129" i="10"/>
  <c r="CW129" i="10"/>
  <c r="CY129" i="10" s="1"/>
  <c r="CN129" i="10"/>
  <c r="CP129" i="10" s="1"/>
  <c r="BW129" i="10"/>
  <c r="BY129" i="10" s="1"/>
  <c r="BQ129" i="10"/>
  <c r="BR129" i="10" s="1"/>
  <c r="BJ129" i="10"/>
  <c r="DR129" i="10" s="1"/>
  <c r="BE129" i="10"/>
  <c r="BB129" i="10"/>
  <c r="AX129" i="10"/>
  <c r="AT129" i="10"/>
  <c r="AW129" i="10" s="1"/>
  <c r="AL129" i="10"/>
  <c r="AH129" i="10"/>
  <c r="AD129" i="10"/>
  <c r="AG129" i="10" s="1"/>
  <c r="BQ128" i="10"/>
  <c r="BR128" i="10" s="1"/>
  <c r="BJ128" i="10"/>
  <c r="DR128" i="10" s="1"/>
  <c r="BB128" i="10"/>
  <c r="BE128" i="10" s="1"/>
  <c r="AL128" i="10"/>
  <c r="AH128" i="10"/>
  <c r="AG128" i="10"/>
  <c r="AD128" i="10"/>
  <c r="DB127" i="10"/>
  <c r="DD127" i="10" s="1"/>
  <c r="CN127" i="10"/>
  <c r="CP127" i="10" s="1"/>
  <c r="BW127" i="10"/>
  <c r="BY127" i="10" s="1"/>
  <c r="BQ127" i="10"/>
  <c r="BR127" i="10" s="1"/>
  <c r="BJ127" i="10"/>
  <c r="BF127" i="10" s="1"/>
  <c r="BI127" i="10" s="1"/>
  <c r="BE127" i="10"/>
  <c r="BB127" i="10"/>
  <c r="AX127" i="10"/>
  <c r="AT127" i="10"/>
  <c r="AW127" i="10" s="1"/>
  <c r="AL127" i="10"/>
  <c r="AH127" i="10"/>
  <c r="AD127" i="10"/>
  <c r="AG127" i="10" s="1"/>
  <c r="BQ126" i="10"/>
  <c r="BR126" i="10" s="1"/>
  <c r="BJ126" i="10"/>
  <c r="BF126" i="10" s="1"/>
  <c r="BI126" i="10" s="1"/>
  <c r="BB126" i="10"/>
  <c r="BE126" i="10" s="1"/>
  <c r="AL126" i="10"/>
  <c r="AH126" i="10"/>
  <c r="AG126" i="10"/>
  <c r="AD126" i="10"/>
  <c r="BQ125" i="10"/>
  <c r="BR125" i="10" s="1"/>
  <c r="BJ125" i="10"/>
  <c r="BW125" i="10" s="1"/>
  <c r="BB125" i="10"/>
  <c r="AL125" i="10"/>
  <c r="AH125" i="10"/>
  <c r="AD125" i="10"/>
  <c r="DN124" i="10"/>
  <c r="BQ124" i="10"/>
  <c r="BR124" i="10" s="1"/>
  <c r="BJ124" i="10"/>
  <c r="DB124" i="10" s="1"/>
  <c r="DD124" i="10" s="1"/>
  <c r="BB124" i="10"/>
  <c r="AL124" i="10"/>
  <c r="AH124" i="10"/>
  <c r="AD124" i="10"/>
  <c r="BR123" i="10"/>
  <c r="BQ123" i="10"/>
  <c r="BJ123" i="10"/>
  <c r="AT123" i="10" s="1"/>
  <c r="AW123" i="10" s="1"/>
  <c r="BB123" i="10"/>
  <c r="AL123" i="10"/>
  <c r="AH123" i="10"/>
  <c r="AD123" i="10"/>
  <c r="CA122" i="10"/>
  <c r="BR122" i="10"/>
  <c r="BQ122" i="10"/>
  <c r="BJ122" i="10"/>
  <c r="BW122" i="10" s="1"/>
  <c r="BB122" i="10"/>
  <c r="AL122" i="10"/>
  <c r="AH122" i="10"/>
  <c r="AD122" i="10"/>
  <c r="DR121" i="10"/>
  <c r="BQ121" i="10"/>
  <c r="BR121" i="10" s="1"/>
  <c r="BJ121" i="10"/>
  <c r="CN121" i="10" s="1"/>
  <c r="CP121" i="10" s="1"/>
  <c r="BB121" i="10"/>
  <c r="AT121" i="10"/>
  <c r="AW121" i="10" s="1"/>
  <c r="AP121" i="10"/>
  <c r="AS121" i="10" s="1"/>
  <c r="AL121" i="10"/>
  <c r="AH121" i="10"/>
  <c r="AD121" i="10"/>
  <c r="BQ120" i="10"/>
  <c r="BR120" i="10" s="1"/>
  <c r="BJ120" i="10"/>
  <c r="BF120" i="10" s="1"/>
  <c r="BI120" i="10" s="1"/>
  <c r="BB120" i="10"/>
  <c r="AL120" i="10"/>
  <c r="AH120" i="10"/>
  <c r="AD120" i="10"/>
  <c r="DN119" i="10"/>
  <c r="BQ119" i="10"/>
  <c r="BR119" i="10" s="1"/>
  <c r="BJ119" i="10"/>
  <c r="CI119" i="10" s="1"/>
  <c r="CK119" i="10" s="1"/>
  <c r="BB119" i="10"/>
  <c r="AL119" i="10"/>
  <c r="AH119" i="10"/>
  <c r="AD119" i="10"/>
  <c r="BQ118" i="10"/>
  <c r="BR118" i="10" s="1"/>
  <c r="BJ118" i="10"/>
  <c r="DR118" i="10" s="1"/>
  <c r="BB118" i="10"/>
  <c r="AL118" i="10"/>
  <c r="AH118" i="10"/>
  <c r="AD118" i="10"/>
  <c r="BQ117" i="10"/>
  <c r="BR117" i="10" s="1"/>
  <c r="BJ117" i="10"/>
  <c r="CW117" i="10" s="1"/>
  <c r="CY117" i="10" s="1"/>
  <c r="BF117" i="10"/>
  <c r="BI117" i="10" s="1"/>
  <c r="BB117" i="10"/>
  <c r="AP117" i="10"/>
  <c r="AS117" i="10" s="1"/>
  <c r="AL117" i="10"/>
  <c r="AH117" i="10"/>
  <c r="AD117" i="10"/>
  <c r="CE116" i="10"/>
  <c r="BW116" i="10"/>
  <c r="BQ116" i="10"/>
  <c r="BR116" i="10" s="1"/>
  <c r="BJ116" i="10"/>
  <c r="AT116" i="10" s="1"/>
  <c r="AW116" i="10" s="1"/>
  <c r="BF116" i="10"/>
  <c r="BI116" i="10" s="1"/>
  <c r="BB116" i="10"/>
  <c r="AP116" i="10"/>
  <c r="AS116" i="10" s="1"/>
  <c r="AL116" i="10"/>
  <c r="AH116" i="10"/>
  <c r="AD116" i="10"/>
  <c r="BQ115" i="10"/>
  <c r="BR115" i="10" s="1"/>
  <c r="BJ115" i="10"/>
  <c r="AT115" i="10" s="1"/>
  <c r="AW115" i="10" s="1"/>
  <c r="BB115" i="10"/>
  <c r="AL115" i="10"/>
  <c r="AH115" i="10"/>
  <c r="AD115" i="10"/>
  <c r="DN114" i="10"/>
  <c r="BQ114" i="10"/>
  <c r="BR114" i="10" s="1"/>
  <c r="BJ114" i="10"/>
  <c r="CN114" i="10" s="1"/>
  <c r="CP114" i="10" s="1"/>
  <c r="BB114" i="10"/>
  <c r="AL114" i="10"/>
  <c r="AH114" i="10"/>
  <c r="AD114" i="10"/>
  <c r="BQ113" i="10"/>
  <c r="BR113" i="10" s="1"/>
  <c r="BJ113" i="10"/>
  <c r="CN113" i="10" s="1"/>
  <c r="CP113" i="10" s="1"/>
  <c r="BB113" i="10"/>
  <c r="AL113" i="10"/>
  <c r="AH113" i="10"/>
  <c r="AD113" i="10"/>
  <c r="BQ112" i="10"/>
  <c r="BR112" i="10" s="1"/>
  <c r="BJ112" i="10"/>
  <c r="CN112" i="10" s="1"/>
  <c r="CP112" i="10" s="1"/>
  <c r="BB112" i="10"/>
  <c r="AL112" i="10"/>
  <c r="AH112" i="10"/>
  <c r="AD112" i="10"/>
  <c r="CA111" i="10"/>
  <c r="CC111" i="10" s="1"/>
  <c r="BQ111" i="10"/>
  <c r="BR111" i="10" s="1"/>
  <c r="BJ111" i="10"/>
  <c r="DB111" i="10" s="1"/>
  <c r="DD111" i="10" s="1"/>
  <c r="BB111" i="10"/>
  <c r="AX111" i="10"/>
  <c r="AL111" i="10"/>
  <c r="AH111" i="10"/>
  <c r="AD111" i="10"/>
  <c r="DB110" i="10"/>
  <c r="DD110" i="10" s="1"/>
  <c r="CW110" i="10"/>
  <c r="CY110" i="10" s="1"/>
  <c r="CN110" i="10"/>
  <c r="CP110" i="10" s="1"/>
  <c r="CG110" i="10"/>
  <c r="CC110" i="10"/>
  <c r="BY110" i="10"/>
  <c r="DN109" i="10"/>
  <c r="DD109" i="10"/>
  <c r="CY109" i="10"/>
  <c r="CP109" i="10"/>
  <c r="CG109" i="10"/>
  <c r="BY109" i="10"/>
  <c r="DR105" i="10"/>
  <c r="BL105" i="10"/>
  <c r="DR104" i="10"/>
  <c r="DN104" i="10"/>
  <c r="DR103" i="10"/>
  <c r="BQ103" i="10"/>
  <c r="CI102" i="10"/>
  <c r="CK102" i="10" s="1"/>
  <c r="BQ102" i="10"/>
  <c r="BR102" i="10" s="1"/>
  <c r="BJ102" i="10"/>
  <c r="DR102" i="10" s="1"/>
  <c r="BB102" i="10"/>
  <c r="BE102" i="10" s="1"/>
  <c r="AX102" i="10"/>
  <c r="AP102" i="10"/>
  <c r="AS102" i="10" s="1"/>
  <c r="AG102" i="10"/>
  <c r="AD102" i="10"/>
  <c r="CN101" i="10"/>
  <c r="CP101" i="10" s="1"/>
  <c r="CA101" i="10"/>
  <c r="BW101" i="10"/>
  <c r="BQ101" i="10"/>
  <c r="BR101" i="10" s="1"/>
  <c r="BJ101" i="10"/>
  <c r="DR101" i="10" s="1"/>
  <c r="BF101" i="10"/>
  <c r="BI101" i="10" s="1"/>
  <c r="BB101" i="10"/>
  <c r="BE101" i="10" s="1"/>
  <c r="AT101" i="10"/>
  <c r="AP101" i="10"/>
  <c r="AS101" i="10" s="1"/>
  <c r="AG101" i="10"/>
  <c r="AD101" i="10"/>
  <c r="DR100" i="10"/>
  <c r="AC100" i="10"/>
  <c r="DR99" i="10"/>
  <c r="DN99" i="10"/>
  <c r="BM95" i="10"/>
  <c r="BM96" i="10" s="1"/>
  <c r="BP97" i="10" s="1"/>
  <c r="CE93" i="10"/>
  <c r="BQ93" i="10"/>
  <c r="BR93" i="10" s="1"/>
  <c r="BJ93" i="10"/>
  <c r="AP93" i="10" s="1"/>
  <c r="AS93" i="10" s="1"/>
  <c r="BB93" i="10"/>
  <c r="AT93" i="10"/>
  <c r="AL93" i="10"/>
  <c r="AH93" i="10"/>
  <c r="AD93" i="10"/>
  <c r="BQ92" i="10"/>
  <c r="BR92" i="10" s="1"/>
  <c r="BJ92" i="10"/>
  <c r="CW92" i="10" s="1"/>
  <c r="BB92" i="10"/>
  <c r="CW91" i="10"/>
  <c r="BQ91" i="10"/>
  <c r="BR91" i="10" s="1"/>
  <c r="BJ91" i="10"/>
  <c r="DB91" i="10" s="1"/>
  <c r="DD91" i="10" s="1"/>
  <c r="BF91" i="10"/>
  <c r="BI91" i="10" s="1"/>
  <c r="BB91" i="10"/>
  <c r="AO91" i="10"/>
  <c r="AL91" i="10"/>
  <c r="AH91" i="10"/>
  <c r="AK91" i="10" s="1"/>
  <c r="AG91" i="10"/>
  <c r="AD91" i="10"/>
  <c r="DG90" i="10"/>
  <c r="DI90" i="10" s="1"/>
  <c r="CI90" i="10"/>
  <c r="CK90" i="10" s="1"/>
  <c r="CE90" i="10"/>
  <c r="BQ90" i="10"/>
  <c r="BR90" i="10" s="1"/>
  <c r="BJ90" i="10"/>
  <c r="DR90" i="10" s="1"/>
  <c r="DU90" i="10" s="1"/>
  <c r="BB90" i="10"/>
  <c r="BA90" i="10"/>
  <c r="AX90" i="10"/>
  <c r="AT90" i="10"/>
  <c r="AW90" i="10" s="1"/>
  <c r="AP90" i="10"/>
  <c r="AS90" i="10" s="1"/>
  <c r="AL90" i="10"/>
  <c r="AO90" i="10" s="1"/>
  <c r="AH90" i="10"/>
  <c r="AK90" i="10" s="1"/>
  <c r="AD90" i="10"/>
  <c r="AG90" i="10" s="1"/>
  <c r="CE89" i="10"/>
  <c r="CG89" i="10" s="1"/>
  <c r="BQ89" i="10"/>
  <c r="BR89" i="10" s="1"/>
  <c r="BJ89" i="10"/>
  <c r="DB89" i="10" s="1"/>
  <c r="DD89" i="10" s="1"/>
  <c r="BB89" i="10"/>
  <c r="BE89" i="10" s="1"/>
  <c r="AL89" i="10"/>
  <c r="AO89" i="10" s="1"/>
  <c r="AK89" i="10"/>
  <c r="AH89" i="10"/>
  <c r="AD89" i="10"/>
  <c r="AG89" i="10" s="1"/>
  <c r="DG88" i="10"/>
  <c r="BW88" i="10"/>
  <c r="BQ88" i="10"/>
  <c r="BR88" i="10" s="1"/>
  <c r="BJ88" i="10"/>
  <c r="DR88" i="10" s="1"/>
  <c r="DU88" i="10" s="1"/>
  <c r="BB88" i="10"/>
  <c r="BE88" i="10" s="1"/>
  <c r="AT88" i="10"/>
  <c r="AW88" i="10" s="1"/>
  <c r="AL88" i="10"/>
  <c r="AH88" i="10"/>
  <c r="AK88" i="10" s="1"/>
  <c r="AD88" i="10"/>
  <c r="AG88" i="10" s="1"/>
  <c r="DN87" i="10"/>
  <c r="BQ87" i="10"/>
  <c r="BR87" i="10" s="1"/>
  <c r="BJ87" i="10"/>
  <c r="DB87" i="10" s="1"/>
  <c r="BB87" i="10"/>
  <c r="BE87" i="10" s="1"/>
  <c r="AL87" i="10"/>
  <c r="AO87" i="10" s="1"/>
  <c r="AH87" i="10"/>
  <c r="AK87" i="10" s="1"/>
  <c r="AD87" i="10"/>
  <c r="AG87" i="10" s="1"/>
  <c r="DN86" i="10"/>
  <c r="BQ86" i="10"/>
  <c r="BR86" i="10" s="1"/>
  <c r="BJ86" i="10"/>
  <c r="CI86" i="10" s="1"/>
  <c r="CK86" i="10" s="1"/>
  <c r="BB86" i="10"/>
  <c r="BE86" i="10" s="1"/>
  <c r="AL86" i="10"/>
  <c r="AO86" i="10" s="1"/>
  <c r="AH86" i="10"/>
  <c r="AK86" i="10" s="1"/>
  <c r="AD86" i="10"/>
  <c r="AG86" i="10" s="1"/>
  <c r="DN85" i="10"/>
  <c r="CE85" i="10"/>
  <c r="BQ85" i="10"/>
  <c r="BR85" i="10" s="1"/>
  <c r="BJ85" i="10"/>
  <c r="CN85" i="10" s="1"/>
  <c r="CP85" i="10" s="1"/>
  <c r="BB85" i="10"/>
  <c r="AP85" i="10"/>
  <c r="AS85" i="10" s="1"/>
  <c r="AL85" i="10"/>
  <c r="AO85" i="10" s="1"/>
  <c r="AH85" i="10"/>
  <c r="AK85" i="10" s="1"/>
  <c r="AD85" i="10"/>
  <c r="DN84" i="10"/>
  <c r="BQ84" i="10"/>
  <c r="BR84" i="10" s="1"/>
  <c r="BJ84" i="10"/>
  <c r="DR84" i="10" s="1"/>
  <c r="DU84" i="10" s="1"/>
  <c r="BB84" i="10"/>
  <c r="AO84" i="10"/>
  <c r="AL84" i="10"/>
  <c r="AH84" i="10"/>
  <c r="AK84" i="10" s="1"/>
  <c r="AD84" i="10"/>
  <c r="DN83" i="10"/>
  <c r="BQ83" i="10"/>
  <c r="BR83" i="10" s="1"/>
  <c r="BJ83" i="10"/>
  <c r="DR83" i="10" s="1"/>
  <c r="DU83" i="10" s="1"/>
  <c r="BB83" i="10"/>
  <c r="BE83" i="10" s="1"/>
  <c r="AT83" i="10"/>
  <c r="AP83" i="10"/>
  <c r="AS83" i="10" s="1"/>
  <c r="AO83" i="10"/>
  <c r="AL83" i="10"/>
  <c r="AH83" i="10"/>
  <c r="AK83" i="10" s="1"/>
  <c r="AD83" i="10"/>
  <c r="AG83" i="10" s="1"/>
  <c r="DN82" i="10"/>
  <c r="BQ82" i="10"/>
  <c r="BR82" i="10" s="1"/>
  <c r="BJ82" i="10"/>
  <c r="DG82" i="10" s="1"/>
  <c r="BB82" i="10"/>
  <c r="AL82" i="10"/>
  <c r="AO82" i="10" s="1"/>
  <c r="AH82" i="10"/>
  <c r="AK82" i="10" s="1"/>
  <c r="AD82" i="10"/>
  <c r="AG82" i="10" s="1"/>
  <c r="DN81" i="10"/>
  <c r="CW81" i="10"/>
  <c r="CY81" i="10" s="1"/>
  <c r="BQ81" i="10"/>
  <c r="BR81" i="10" s="1"/>
  <c r="BJ81" i="10"/>
  <c r="CI81" i="10" s="1"/>
  <c r="BB81" i="10"/>
  <c r="BE81" i="10" s="1"/>
  <c r="AL81" i="10"/>
  <c r="AO81" i="10" s="1"/>
  <c r="AH81" i="10"/>
  <c r="AK81" i="10" s="1"/>
  <c r="AD81" i="10"/>
  <c r="AG81" i="10" s="1"/>
  <c r="DN80" i="10"/>
  <c r="BQ80" i="10"/>
  <c r="BR80" i="10" s="1"/>
  <c r="BJ80" i="10"/>
  <c r="DG80" i="10" s="1"/>
  <c r="BB80" i="10"/>
  <c r="BE80" i="10" s="1"/>
  <c r="AL80" i="10"/>
  <c r="AO80" i="10" s="1"/>
  <c r="AH80" i="10"/>
  <c r="AK80" i="10" s="1"/>
  <c r="AD80" i="10"/>
  <c r="AG80" i="10" s="1"/>
  <c r="DN79" i="10"/>
  <c r="BQ79" i="10"/>
  <c r="BR79" i="10" s="1"/>
  <c r="BJ79" i="10"/>
  <c r="BF79" i="10" s="1"/>
  <c r="BI79" i="10" s="1"/>
  <c r="BB79" i="10"/>
  <c r="AL79" i="10"/>
  <c r="AO79" i="10" s="1"/>
  <c r="AH79" i="10"/>
  <c r="AK79" i="10" s="1"/>
  <c r="AD79" i="10"/>
  <c r="AG79" i="10" s="1"/>
  <c r="DN78" i="10"/>
  <c r="BQ78" i="10"/>
  <c r="BR78" i="10" s="1"/>
  <c r="BJ78" i="10"/>
  <c r="DG78" i="10" s="1"/>
  <c r="BB78" i="10"/>
  <c r="BE78" i="10" s="1"/>
  <c r="AL78" i="10"/>
  <c r="AO78" i="10" s="1"/>
  <c r="AH78" i="10"/>
  <c r="AK78" i="10" s="1"/>
  <c r="AD78" i="10"/>
  <c r="DN77" i="10"/>
  <c r="BQ77" i="10"/>
  <c r="BR77" i="10" s="1"/>
  <c r="BJ77" i="10"/>
  <c r="BF77" i="10" s="1"/>
  <c r="BI77" i="10" s="1"/>
  <c r="BB77" i="10"/>
  <c r="AO77" i="10"/>
  <c r="AL77" i="10"/>
  <c r="AH77" i="10"/>
  <c r="AK77" i="10" s="1"/>
  <c r="AD77" i="10"/>
  <c r="DN76" i="10"/>
  <c r="CI76" i="10"/>
  <c r="CK76" i="10" s="1"/>
  <c r="BQ76" i="10"/>
  <c r="BR76" i="10" s="1"/>
  <c r="BJ76" i="10"/>
  <c r="DB76" i="10" s="1"/>
  <c r="DD76" i="10" s="1"/>
  <c r="BB76" i="10"/>
  <c r="AL76" i="10"/>
  <c r="AO76" i="10" s="1"/>
  <c r="AH76" i="10"/>
  <c r="AK76" i="10" s="1"/>
  <c r="AD76" i="10"/>
  <c r="DN75" i="10"/>
  <c r="BW75" i="10"/>
  <c r="BQ75" i="10"/>
  <c r="BR75" i="10" s="1"/>
  <c r="BJ75" i="10"/>
  <c r="AT75" i="10" s="1"/>
  <c r="BE75" i="10"/>
  <c r="BB75" i="10"/>
  <c r="AP75" i="10"/>
  <c r="AS75" i="10" s="1"/>
  <c r="AL75" i="10"/>
  <c r="AO75" i="10" s="1"/>
  <c r="AK75" i="10"/>
  <c r="AH75" i="10"/>
  <c r="AD75" i="10"/>
  <c r="AG75" i="10" s="1"/>
  <c r="DN74" i="10"/>
  <c r="BR74" i="10"/>
  <c r="BQ74" i="10"/>
  <c r="BJ74" i="10"/>
  <c r="CN74" i="10" s="1"/>
  <c r="CP74" i="10" s="1"/>
  <c r="BB74" i="10"/>
  <c r="AP74" i="10"/>
  <c r="AS74" i="10" s="1"/>
  <c r="AL74" i="10"/>
  <c r="AO74" i="10" s="1"/>
  <c r="AK74" i="10"/>
  <c r="AH74" i="10"/>
  <c r="AD74" i="10"/>
  <c r="DN73" i="10"/>
  <c r="BQ73" i="10"/>
  <c r="BR73" i="10" s="1"/>
  <c r="BJ73" i="10"/>
  <c r="CI73" i="10" s="1"/>
  <c r="CK73" i="10" s="1"/>
  <c r="BB73" i="10"/>
  <c r="AL73" i="10"/>
  <c r="AO73" i="10" s="1"/>
  <c r="AH73" i="10"/>
  <c r="AK73" i="10" s="1"/>
  <c r="AD73" i="10"/>
  <c r="DN72" i="10"/>
  <c r="BQ72" i="10"/>
  <c r="BR72" i="10" s="1"/>
  <c r="BJ72" i="10"/>
  <c r="AP72" i="10" s="1"/>
  <c r="AS72" i="10" s="1"/>
  <c r="BB72" i="10"/>
  <c r="AL72" i="10"/>
  <c r="AO72" i="10" s="1"/>
  <c r="AH72" i="10"/>
  <c r="AK72" i="10" s="1"/>
  <c r="AD72" i="10"/>
  <c r="DN71" i="10"/>
  <c r="BQ71" i="10"/>
  <c r="BR71" i="10" s="1"/>
  <c r="BJ71" i="10"/>
  <c r="DG71" i="10" s="1"/>
  <c r="BB71" i="10"/>
  <c r="AL71" i="10"/>
  <c r="AO71" i="10" s="1"/>
  <c r="AH71" i="10"/>
  <c r="AK71" i="10" s="1"/>
  <c r="AD71" i="10"/>
  <c r="DN70" i="10"/>
  <c r="BQ70" i="10"/>
  <c r="BR70" i="10" s="1"/>
  <c r="BJ70" i="10"/>
  <c r="CE70" i="10" s="1"/>
  <c r="BB70" i="10"/>
  <c r="BE70" i="10" s="1"/>
  <c r="AL70" i="10"/>
  <c r="AO70" i="10" s="1"/>
  <c r="AH70" i="10"/>
  <c r="AK70" i="10" s="1"/>
  <c r="AD70" i="10"/>
  <c r="AG70" i="10" s="1"/>
  <c r="DN69" i="10"/>
  <c r="BQ69" i="10"/>
  <c r="BR69" i="10" s="1"/>
  <c r="BJ69" i="10"/>
  <c r="CE69" i="10" s="1"/>
  <c r="BB69" i="10"/>
  <c r="BE69" i="10" s="1"/>
  <c r="AP69" i="10"/>
  <c r="AS69" i="10" s="1"/>
  <c r="AL69" i="10"/>
  <c r="AO69" i="10" s="1"/>
  <c r="AH69" i="10"/>
  <c r="AK69" i="10" s="1"/>
  <c r="AD69" i="10"/>
  <c r="AG69" i="10" s="1"/>
  <c r="DN68" i="10"/>
  <c r="BQ68" i="10"/>
  <c r="BR68" i="10" s="1"/>
  <c r="BJ68" i="10"/>
  <c r="CE68" i="10" s="1"/>
  <c r="BB68" i="10"/>
  <c r="BE68" i="10" s="1"/>
  <c r="AL68" i="10"/>
  <c r="AO68" i="10" s="1"/>
  <c r="AH68" i="10"/>
  <c r="AK68" i="10" s="1"/>
  <c r="AD68" i="10"/>
  <c r="AG68" i="10" s="1"/>
  <c r="DN67" i="10"/>
  <c r="BQ67" i="10"/>
  <c r="BR67" i="10" s="1"/>
  <c r="BJ67" i="10"/>
  <c r="CE67" i="10" s="1"/>
  <c r="BB67" i="10"/>
  <c r="BE67" i="10" s="1"/>
  <c r="AL67" i="10"/>
  <c r="AO67" i="10" s="1"/>
  <c r="AH67" i="10"/>
  <c r="AK67" i="10" s="1"/>
  <c r="AD67" i="10"/>
  <c r="AG67" i="10" s="1"/>
  <c r="DN66" i="10"/>
  <c r="BQ66" i="10"/>
  <c r="BR66" i="10" s="1"/>
  <c r="BJ66" i="10"/>
  <c r="BW66" i="10" s="1"/>
  <c r="BF66" i="10"/>
  <c r="BI66" i="10" s="1"/>
  <c r="BB66" i="10"/>
  <c r="AX66" i="10"/>
  <c r="AP66" i="10"/>
  <c r="AS66" i="10" s="1"/>
  <c r="AL66" i="10"/>
  <c r="AO66" i="10" s="1"/>
  <c r="AH66" i="10"/>
  <c r="AK66" i="10" s="1"/>
  <c r="AD66" i="10"/>
  <c r="AG66" i="10" s="1"/>
  <c r="DN65" i="10"/>
  <c r="CE65" i="10"/>
  <c r="BW65" i="10"/>
  <c r="BQ65" i="10"/>
  <c r="BR65" i="10" s="1"/>
  <c r="BJ65" i="10"/>
  <c r="CW65" i="10" s="1"/>
  <c r="CY65" i="10" s="1"/>
  <c r="BF65" i="10"/>
  <c r="BI65" i="10" s="1"/>
  <c r="BB65" i="10"/>
  <c r="BE65" i="10" s="1"/>
  <c r="AP65" i="10"/>
  <c r="AS65" i="10" s="1"/>
  <c r="AL65" i="10"/>
  <c r="AO65" i="10" s="1"/>
  <c r="AH65" i="10"/>
  <c r="AK65" i="10" s="1"/>
  <c r="AD65" i="10"/>
  <c r="AG65" i="10" s="1"/>
  <c r="DN64" i="10"/>
  <c r="DG64" i="10"/>
  <c r="BQ64" i="10"/>
  <c r="BR64" i="10" s="1"/>
  <c r="BJ64" i="10"/>
  <c r="CW64" i="10" s="1"/>
  <c r="CY64" i="10" s="1"/>
  <c r="BF64" i="10"/>
  <c r="BI64" i="10" s="1"/>
  <c r="BE64" i="10"/>
  <c r="BB64" i="10"/>
  <c r="AL64" i="10"/>
  <c r="AO64" i="10" s="1"/>
  <c r="AH64" i="10"/>
  <c r="AK64" i="10" s="1"/>
  <c r="AG64" i="10"/>
  <c r="AD64" i="10"/>
  <c r="DN63" i="10"/>
  <c r="CA63" i="10"/>
  <c r="BQ63" i="10"/>
  <c r="BR63" i="10" s="1"/>
  <c r="BJ63" i="10"/>
  <c r="CW63" i="10" s="1"/>
  <c r="CY63" i="10" s="1"/>
  <c r="BB63" i="10"/>
  <c r="BE63" i="10" s="1"/>
  <c r="AL63" i="10"/>
  <c r="AO63" i="10" s="1"/>
  <c r="AH63" i="10"/>
  <c r="AK63" i="10" s="1"/>
  <c r="AD63" i="10"/>
  <c r="AG63" i="10" s="1"/>
  <c r="DN62" i="10"/>
  <c r="DL62" i="10"/>
  <c r="BR62" i="10"/>
  <c r="BQ62" i="10"/>
  <c r="BJ62" i="10"/>
  <c r="DG62" i="10" s="1"/>
  <c r="BB62" i="10"/>
  <c r="BE62" i="10" s="1"/>
  <c r="AL62" i="10"/>
  <c r="AO62" i="10" s="1"/>
  <c r="AK62" i="10"/>
  <c r="AH62" i="10"/>
  <c r="AD62" i="10"/>
  <c r="DN61" i="10"/>
  <c r="DQ61" i="10" s="1"/>
  <c r="BQ61" i="10"/>
  <c r="BR61" i="10" s="1"/>
  <c r="BJ61" i="10"/>
  <c r="DR61" i="10" s="1"/>
  <c r="BB61" i="10"/>
  <c r="AO61" i="10"/>
  <c r="AL61" i="10"/>
  <c r="AH61" i="10"/>
  <c r="AK61" i="10" s="1"/>
  <c r="AD61" i="10"/>
  <c r="AG61" i="10" s="1"/>
  <c r="DQ60" i="10"/>
  <c r="DI60" i="10"/>
  <c r="DD60" i="10"/>
  <c r="CY60" i="10"/>
  <c r="CP60" i="10"/>
  <c r="CK60" i="10"/>
  <c r="CG60" i="10"/>
  <c r="CC60" i="10"/>
  <c r="AG60" i="10"/>
  <c r="CK59" i="10"/>
  <c r="CG59" i="10"/>
  <c r="CC59" i="10"/>
  <c r="CG58" i="10"/>
  <c r="CC58" i="10"/>
  <c r="BY58" i="10"/>
  <c r="DA56" i="10"/>
  <c r="BL56" i="10"/>
  <c r="BV54" i="10"/>
  <c r="BM49" i="10"/>
  <c r="BK45" i="10"/>
  <c r="BK43" i="10"/>
  <c r="BD28" i="10"/>
  <c r="BE28" i="10" s="1"/>
  <c r="BG25" i="10"/>
  <c r="BH25" i="10" s="1"/>
  <c r="H123" i="8"/>
  <c r="H122" i="8"/>
  <c r="M121" i="8"/>
  <c r="H121" i="8"/>
  <c r="H120" i="8"/>
  <c r="H119" i="8"/>
  <c r="H118" i="8"/>
  <c r="H117" i="8"/>
  <c r="V114" i="8"/>
  <c r="Q114" i="8"/>
  <c r="L114" i="8"/>
  <c r="G114" i="8"/>
  <c r="T112" i="8"/>
  <c r="O112" i="8"/>
  <c r="R112" i="8" s="1"/>
  <c r="M112" i="8"/>
  <c r="J112" i="8"/>
  <c r="H112" i="8"/>
  <c r="T111" i="8"/>
  <c r="O111" i="8"/>
  <c r="R111" i="8" s="1"/>
  <c r="M111" i="8"/>
  <c r="J111" i="8"/>
  <c r="H111" i="8"/>
  <c r="T110" i="8"/>
  <c r="W110" i="8" s="1"/>
  <c r="O110" i="8"/>
  <c r="M110" i="8"/>
  <c r="J110" i="8"/>
  <c r="H110" i="8"/>
  <c r="T109" i="8"/>
  <c r="R109" i="8"/>
  <c r="O109" i="8"/>
  <c r="J109" i="8"/>
  <c r="M109" i="8" s="1"/>
  <c r="H109" i="8"/>
  <c r="T108" i="8"/>
  <c r="W108" i="8" s="1"/>
  <c r="O108" i="8"/>
  <c r="R108" i="8" s="1"/>
  <c r="J108" i="8"/>
  <c r="M108" i="8" s="1"/>
  <c r="H108" i="8"/>
  <c r="W107" i="8"/>
  <c r="T107" i="8"/>
  <c r="O107" i="8"/>
  <c r="R107" i="8" s="1"/>
  <c r="M107" i="8"/>
  <c r="J107" i="8"/>
  <c r="H107" i="8"/>
  <c r="Z106" i="8"/>
  <c r="W106" i="8"/>
  <c r="T106" i="8"/>
  <c r="O106" i="8"/>
  <c r="J106" i="8"/>
  <c r="M106" i="8" s="1"/>
  <c r="H106" i="8"/>
  <c r="W105" i="8"/>
  <c r="T105" i="8"/>
  <c r="O105" i="8"/>
  <c r="J105" i="8"/>
  <c r="H105" i="8"/>
  <c r="T104" i="8"/>
  <c r="O104" i="8"/>
  <c r="J104" i="8"/>
  <c r="V100" i="8"/>
  <c r="Q100" i="8"/>
  <c r="L100" i="8"/>
  <c r="G100" i="8"/>
  <c r="T99" i="8"/>
  <c r="W99" i="8" s="1"/>
  <c r="R99" i="8"/>
  <c r="O99" i="8"/>
  <c r="M99" i="8"/>
  <c r="J99" i="8"/>
  <c r="Z98" i="8"/>
  <c r="W98" i="8"/>
  <c r="T98" i="8"/>
  <c r="O98" i="8"/>
  <c r="R98" i="8" s="1"/>
  <c r="J98" i="8"/>
  <c r="M98" i="8" s="1"/>
  <c r="H98" i="8"/>
  <c r="W97" i="8"/>
  <c r="T97" i="8"/>
  <c r="O97" i="8"/>
  <c r="R97" i="8" s="1"/>
  <c r="M97" i="8"/>
  <c r="J97" i="8"/>
  <c r="H97" i="8"/>
  <c r="T96" i="8"/>
  <c r="W96" i="8" s="1"/>
  <c r="R96" i="8"/>
  <c r="O96" i="8"/>
  <c r="J96" i="8"/>
  <c r="M96" i="8" s="1"/>
  <c r="H96" i="8"/>
  <c r="T95" i="8"/>
  <c r="W95" i="8" s="1"/>
  <c r="R95" i="8"/>
  <c r="O95" i="8"/>
  <c r="J95" i="8"/>
  <c r="M95" i="8" s="1"/>
  <c r="H95" i="8"/>
  <c r="T94" i="8"/>
  <c r="W94" i="8" s="1"/>
  <c r="O94" i="8"/>
  <c r="J94" i="8"/>
  <c r="H94" i="8"/>
  <c r="T93" i="8"/>
  <c r="W93" i="8" s="1"/>
  <c r="O93" i="8"/>
  <c r="J93" i="8"/>
  <c r="M93" i="8" s="1"/>
  <c r="H93" i="8"/>
  <c r="T92" i="8"/>
  <c r="O92" i="8"/>
  <c r="J92" i="8"/>
  <c r="H92" i="8"/>
  <c r="T91" i="8"/>
  <c r="O91" i="8"/>
  <c r="J91" i="8"/>
  <c r="H83" i="8"/>
  <c r="H82" i="8"/>
  <c r="M81" i="8"/>
  <c r="H81" i="8"/>
  <c r="H80" i="8"/>
  <c r="H79" i="8"/>
  <c r="H78" i="8"/>
  <c r="H77" i="8"/>
  <c r="V74" i="8"/>
  <c r="Q74" i="8"/>
  <c r="L74" i="8"/>
  <c r="G74" i="8"/>
  <c r="T72" i="8"/>
  <c r="R72" i="8"/>
  <c r="O72" i="8"/>
  <c r="J72" i="8"/>
  <c r="H72" i="8"/>
  <c r="T71" i="8"/>
  <c r="O71" i="8"/>
  <c r="R71" i="8" s="1"/>
  <c r="J71" i="8"/>
  <c r="M71" i="8" s="1"/>
  <c r="H71" i="8"/>
  <c r="T70" i="8"/>
  <c r="O70" i="8"/>
  <c r="R70" i="8" s="1"/>
  <c r="J70" i="8"/>
  <c r="M70" i="8" s="1"/>
  <c r="H70" i="8"/>
  <c r="W69" i="8"/>
  <c r="T69" i="8"/>
  <c r="O69" i="8"/>
  <c r="R69" i="8" s="1"/>
  <c r="M69" i="8"/>
  <c r="J69" i="8"/>
  <c r="H69" i="8"/>
  <c r="T68" i="8"/>
  <c r="W68" i="8" s="1"/>
  <c r="O68" i="8"/>
  <c r="R68" i="8" s="1"/>
  <c r="J68" i="8"/>
  <c r="M68" i="8" s="1"/>
  <c r="H68" i="8"/>
  <c r="T67" i="8"/>
  <c r="O67" i="8"/>
  <c r="J67" i="8"/>
  <c r="H67" i="8"/>
  <c r="Z66" i="8"/>
  <c r="T66" i="8"/>
  <c r="W66" i="8" s="1"/>
  <c r="O66" i="8"/>
  <c r="J66" i="8"/>
  <c r="M66" i="8" s="1"/>
  <c r="H66" i="8"/>
  <c r="T65" i="8"/>
  <c r="W65" i="8" s="1"/>
  <c r="O65" i="8"/>
  <c r="J65" i="8"/>
  <c r="H65" i="8"/>
  <c r="T64" i="8"/>
  <c r="O64" i="8"/>
  <c r="J64" i="8"/>
  <c r="AA55" i="8"/>
  <c r="V55" i="8"/>
  <c r="V57" i="8" s="1"/>
  <c r="L55" i="8"/>
  <c r="G55" i="8"/>
  <c r="W54" i="8"/>
  <c r="T54" i="8"/>
  <c r="O54" i="8"/>
  <c r="R54" i="8" s="1"/>
  <c r="M54" i="8"/>
  <c r="J54" i="8"/>
  <c r="Y54" i="8" s="1"/>
  <c r="AB54" i="8" s="1"/>
  <c r="T53" i="8"/>
  <c r="W53" i="8" s="1"/>
  <c r="R53" i="8"/>
  <c r="O53" i="8"/>
  <c r="J53" i="8"/>
  <c r="Y53" i="8" s="1"/>
  <c r="H53" i="8"/>
  <c r="T52" i="8"/>
  <c r="W52" i="8" s="1"/>
  <c r="R52" i="8"/>
  <c r="O52" i="8"/>
  <c r="J52" i="8"/>
  <c r="Y52" i="8" s="1"/>
  <c r="AB52" i="8" s="1"/>
  <c r="H52" i="8"/>
  <c r="T51" i="8"/>
  <c r="W51" i="8" s="1"/>
  <c r="O51" i="8"/>
  <c r="R51" i="8" s="1"/>
  <c r="M51" i="8"/>
  <c r="J51" i="8"/>
  <c r="H51" i="8"/>
  <c r="W50" i="8"/>
  <c r="T50" i="8"/>
  <c r="O50" i="8"/>
  <c r="J50" i="8"/>
  <c r="M50" i="8" s="1"/>
  <c r="H50" i="8"/>
  <c r="T49" i="8"/>
  <c r="W49" i="8" s="1"/>
  <c r="O49" i="8"/>
  <c r="J49" i="8"/>
  <c r="H49" i="8"/>
  <c r="T48" i="8"/>
  <c r="W48" i="8" s="1"/>
  <c r="O48" i="8"/>
  <c r="J48" i="8"/>
  <c r="H48" i="8"/>
  <c r="T47" i="8"/>
  <c r="O47" i="8"/>
  <c r="R47" i="8" s="1"/>
  <c r="J47" i="8"/>
  <c r="H47" i="8"/>
  <c r="T46" i="8"/>
  <c r="O46" i="8"/>
  <c r="J46" i="8"/>
  <c r="AH45" i="8"/>
  <c r="AA38" i="8"/>
  <c r="V38" i="8"/>
  <c r="Q38" i="8"/>
  <c r="L38" i="8"/>
  <c r="G38" i="8"/>
  <c r="AL37" i="8"/>
  <c r="Y36" i="8"/>
  <c r="W36" i="8"/>
  <c r="T36" i="8"/>
  <c r="O36" i="8"/>
  <c r="J36" i="8"/>
  <c r="AO36" i="8" s="1"/>
  <c r="H36" i="8"/>
  <c r="Y35" i="8"/>
  <c r="W35" i="8"/>
  <c r="T35" i="8"/>
  <c r="O35" i="8"/>
  <c r="R35" i="8" s="1"/>
  <c r="J35" i="8"/>
  <c r="AJ35" i="8" s="1"/>
  <c r="AM35" i="8" s="1"/>
  <c r="H35" i="8"/>
  <c r="AJ34" i="8"/>
  <c r="AM34" i="8" s="1"/>
  <c r="Y34" i="8"/>
  <c r="AB34" i="8" s="1"/>
  <c r="W34" i="8"/>
  <c r="T34" i="8"/>
  <c r="O34" i="8"/>
  <c r="R34" i="8" s="1"/>
  <c r="M34" i="8"/>
  <c r="J34" i="8"/>
  <c r="AO34" i="8" s="1"/>
  <c r="H34" i="8"/>
  <c r="Y33" i="8"/>
  <c r="AB33" i="8" s="1"/>
  <c r="W33" i="8"/>
  <c r="T33" i="8"/>
  <c r="O33" i="8"/>
  <c r="R33" i="8" s="1"/>
  <c r="M33" i="8"/>
  <c r="J33" i="8"/>
  <c r="AC33" i="8" s="1"/>
  <c r="AF33" i="8" s="1"/>
  <c r="H33" i="8"/>
  <c r="AC32" i="8"/>
  <c r="AF32" i="8" s="1"/>
  <c r="AB32" i="8"/>
  <c r="Y32" i="8"/>
  <c r="J32" i="8"/>
  <c r="O32" i="8" s="1"/>
  <c r="R32" i="8" s="1"/>
  <c r="H32" i="8"/>
  <c r="Y31" i="8"/>
  <c r="AB31" i="8" s="1"/>
  <c r="O31" i="8"/>
  <c r="R31" i="8" s="1"/>
  <c r="J31" i="8"/>
  <c r="T31" i="8" s="1"/>
  <c r="W31" i="8" s="1"/>
  <c r="H31" i="8"/>
  <c r="AC30" i="8"/>
  <c r="AF30" i="8" s="1"/>
  <c r="Y30" i="8"/>
  <c r="AB30" i="8" s="1"/>
  <c r="T30" i="8"/>
  <c r="W30" i="8" s="1"/>
  <c r="J30" i="8"/>
  <c r="O30" i="8" s="1"/>
  <c r="H30" i="8"/>
  <c r="Y29" i="8"/>
  <c r="AB29" i="8" s="1"/>
  <c r="M29" i="8"/>
  <c r="J29" i="8"/>
  <c r="AC29" i="8" s="1"/>
  <c r="AF29" i="8" s="1"/>
  <c r="H29" i="8"/>
  <c r="Y28" i="8"/>
  <c r="T28" i="8"/>
  <c r="J28" i="8"/>
  <c r="O28" i="8" s="1"/>
  <c r="R28" i="8" s="1"/>
  <c r="I277" i="7"/>
  <c r="I276" i="7"/>
  <c r="N275" i="7"/>
  <c r="I275" i="7"/>
  <c r="I274" i="7"/>
  <c r="I273" i="7"/>
  <c r="I272" i="7"/>
  <c r="I271" i="7"/>
  <c r="I270" i="7"/>
  <c r="I269" i="7"/>
  <c r="W264" i="7"/>
  <c r="R264" i="7"/>
  <c r="M264" i="7"/>
  <c r="H264" i="7"/>
  <c r="U262" i="7"/>
  <c r="P262" i="7"/>
  <c r="K262" i="7"/>
  <c r="U261" i="7"/>
  <c r="X261" i="7" s="1"/>
  <c r="S261" i="7"/>
  <c r="P261" i="7"/>
  <c r="N261" i="7"/>
  <c r="K261" i="7"/>
  <c r="I261" i="7"/>
  <c r="X260" i="7"/>
  <c r="U260" i="7"/>
  <c r="P260" i="7"/>
  <c r="N260" i="7"/>
  <c r="K260" i="7"/>
  <c r="I260" i="7"/>
  <c r="U259" i="7"/>
  <c r="P259" i="7"/>
  <c r="S259" i="7" s="1"/>
  <c r="K259" i="7"/>
  <c r="I259" i="7"/>
  <c r="U258" i="7"/>
  <c r="P258" i="7"/>
  <c r="S258" i="7" s="1"/>
  <c r="N258" i="7"/>
  <c r="K258" i="7"/>
  <c r="I258" i="7"/>
  <c r="U257" i="7"/>
  <c r="X257" i="7" s="1"/>
  <c r="P257" i="7"/>
  <c r="K257" i="7"/>
  <c r="I257" i="7"/>
  <c r="W249" i="7"/>
  <c r="R249" i="7"/>
  <c r="M249" i="7"/>
  <c r="H249" i="7"/>
  <c r="U248" i="7"/>
  <c r="P248" i="7"/>
  <c r="K248" i="7"/>
  <c r="I248" i="7"/>
  <c r="X247" i="7"/>
  <c r="U247" i="7"/>
  <c r="P247" i="7"/>
  <c r="K247" i="7"/>
  <c r="I247" i="7"/>
  <c r="U246" i="7"/>
  <c r="P246" i="7"/>
  <c r="N246" i="7"/>
  <c r="K246" i="7"/>
  <c r="I246" i="7"/>
  <c r="X245" i="7"/>
  <c r="U245" i="7"/>
  <c r="P245" i="7"/>
  <c r="N245" i="7"/>
  <c r="K245" i="7"/>
  <c r="I245" i="7"/>
  <c r="X244" i="7"/>
  <c r="U244" i="7"/>
  <c r="P244" i="7"/>
  <c r="K244" i="7"/>
  <c r="I244" i="7"/>
  <c r="U243" i="7"/>
  <c r="P243" i="7"/>
  <c r="K243" i="7"/>
  <c r="I243" i="7"/>
  <c r="I232" i="7"/>
  <c r="N231" i="7"/>
  <c r="I231" i="7"/>
  <c r="I230" i="7"/>
  <c r="I229" i="7"/>
  <c r="T226" i="7"/>
  <c r="I226" i="7"/>
  <c r="AC225" i="7"/>
  <c r="I225" i="7"/>
  <c r="BE220" i="7"/>
  <c r="AZ220" i="7"/>
  <c r="AZ221" i="7" s="1"/>
  <c r="AU220" i="7"/>
  <c r="AP220" i="7"/>
  <c r="AK220" i="7"/>
  <c r="AU221" i="7" s="1"/>
  <c r="AF220" i="7"/>
  <c r="W220" i="7"/>
  <c r="R220" i="7"/>
  <c r="M220" i="7"/>
  <c r="H220" i="7"/>
  <c r="S219" i="7"/>
  <c r="N219" i="7"/>
  <c r="BC218" i="7"/>
  <c r="AS218" i="7"/>
  <c r="AN218" i="7"/>
  <c r="AI218" i="7"/>
  <c r="AX218" i="7" s="1"/>
  <c r="AG218" i="7"/>
  <c r="U218" i="7"/>
  <c r="P218" i="7"/>
  <c r="N218" i="7"/>
  <c r="K218" i="7"/>
  <c r="I218" i="7"/>
  <c r="BC217" i="7"/>
  <c r="AS217" i="7"/>
  <c r="AN217" i="7"/>
  <c r="AI217" i="7"/>
  <c r="AX217" i="7" s="1"/>
  <c r="AG217" i="7"/>
  <c r="U217" i="7"/>
  <c r="P217" i="7"/>
  <c r="K217" i="7"/>
  <c r="I217" i="7"/>
  <c r="AI216" i="7"/>
  <c r="AN216" i="7" s="1"/>
  <c r="AQ216" i="7" s="1"/>
  <c r="AG216" i="7"/>
  <c r="X216" i="7"/>
  <c r="U216" i="7"/>
  <c r="P216" i="7"/>
  <c r="K216" i="7"/>
  <c r="I216" i="7"/>
  <c r="BC215" i="7"/>
  <c r="BF215" i="7" s="1"/>
  <c r="AI215" i="7"/>
  <c r="AX215" i="7" s="1"/>
  <c r="AG215" i="7"/>
  <c r="U215" i="7"/>
  <c r="S215" i="7"/>
  <c r="P215" i="7"/>
  <c r="K215" i="7"/>
  <c r="N215" i="7" s="1"/>
  <c r="I215" i="7"/>
  <c r="AX214" i="7"/>
  <c r="AI214" i="7"/>
  <c r="BC214" i="7" s="1"/>
  <c r="BF214" i="7" s="1"/>
  <c r="AG214" i="7"/>
  <c r="U214" i="7"/>
  <c r="P214" i="7"/>
  <c r="K214" i="7"/>
  <c r="N214" i="7" s="1"/>
  <c r="I214" i="7"/>
  <c r="AS213" i="7"/>
  <c r="AI213" i="7"/>
  <c r="AN213" i="7" s="1"/>
  <c r="AG213" i="7"/>
  <c r="U213" i="7"/>
  <c r="X213" i="7" s="1"/>
  <c r="P213" i="7"/>
  <c r="K213" i="7"/>
  <c r="I213" i="7"/>
  <c r="AM201" i="7"/>
  <c r="AM202" i="7" s="1"/>
  <c r="AH201" i="7"/>
  <c r="AC201" i="7"/>
  <c r="X201" i="7"/>
  <c r="X202" i="7" s="1"/>
  <c r="R201" i="7"/>
  <c r="AH202" i="7" s="1"/>
  <c r="M201" i="7"/>
  <c r="AC202" i="7" s="1"/>
  <c r="H201" i="7"/>
  <c r="V200" i="7"/>
  <c r="K200" i="7"/>
  <c r="AA200" i="7" s="1"/>
  <c r="AD200" i="7" s="1"/>
  <c r="I200" i="7"/>
  <c r="K199" i="7"/>
  <c r="AK199" i="7" s="1"/>
  <c r="AN199" i="7" s="1"/>
  <c r="I199" i="7"/>
  <c r="AK198" i="7"/>
  <c r="AN198" i="7" s="1"/>
  <c r="P198" i="7"/>
  <c r="K198" i="7"/>
  <c r="N198" i="7" s="1"/>
  <c r="I198" i="7"/>
  <c r="V197" i="7"/>
  <c r="Y197" i="7" s="1"/>
  <c r="K197" i="7"/>
  <c r="P197" i="7" s="1"/>
  <c r="I197" i="7"/>
  <c r="V196" i="7"/>
  <c r="Y196" i="7" s="1"/>
  <c r="K196" i="7"/>
  <c r="AA196" i="7" s="1"/>
  <c r="AD196" i="7" s="1"/>
  <c r="I196" i="7"/>
  <c r="AK195" i="7"/>
  <c r="AN195" i="7" s="1"/>
  <c r="AA195" i="7"/>
  <c r="V195" i="7"/>
  <c r="K195" i="7"/>
  <c r="AF195" i="7" s="1"/>
  <c r="I195" i="7"/>
  <c r="J189" i="7"/>
  <c r="W184" i="7"/>
  <c r="R184" i="7"/>
  <c r="M184" i="7"/>
  <c r="H184" i="7"/>
  <c r="U183" i="7"/>
  <c r="P183" i="7"/>
  <c r="S183" i="7" s="1"/>
  <c r="K183" i="7"/>
  <c r="I183" i="7"/>
  <c r="U182" i="7"/>
  <c r="X182" i="7" s="1"/>
  <c r="P182" i="7"/>
  <c r="K182" i="7"/>
  <c r="I182" i="7"/>
  <c r="X181" i="7"/>
  <c r="U181" i="7"/>
  <c r="P181" i="7"/>
  <c r="K181" i="7"/>
  <c r="N181" i="7" s="1"/>
  <c r="I181" i="7"/>
  <c r="U180" i="7"/>
  <c r="X180" i="7" s="1"/>
  <c r="P180" i="7"/>
  <c r="K180" i="7"/>
  <c r="I180" i="7"/>
  <c r="U179" i="7"/>
  <c r="P179" i="7"/>
  <c r="S179" i="7" s="1"/>
  <c r="K179" i="7"/>
  <c r="N179" i="7" s="1"/>
  <c r="I179" i="7"/>
  <c r="U178" i="7"/>
  <c r="P178" i="7"/>
  <c r="K178" i="7"/>
  <c r="I178" i="7"/>
  <c r="I169" i="7"/>
  <c r="I168" i="7"/>
  <c r="I167" i="7"/>
  <c r="I166" i="7"/>
  <c r="I165" i="7"/>
  <c r="I162" i="7"/>
  <c r="V146" i="7"/>
  <c r="M146" i="7"/>
  <c r="P145" i="7"/>
  <c r="I145" i="7"/>
  <c r="K144" i="7"/>
  <c r="P144" i="7" s="1"/>
  <c r="K143" i="7"/>
  <c r="P143" i="7" s="1"/>
  <c r="I143" i="7"/>
  <c r="P142" i="7"/>
  <c r="S142" i="7" s="1"/>
  <c r="K142" i="7"/>
  <c r="I142" i="7"/>
  <c r="P141" i="7"/>
  <c r="K141" i="7"/>
  <c r="I141" i="7"/>
  <c r="K140" i="7"/>
  <c r="P140" i="7" s="1"/>
  <c r="I140" i="7"/>
  <c r="K139" i="7"/>
  <c r="P139" i="7" s="1"/>
  <c r="I139" i="7"/>
  <c r="AD132" i="7"/>
  <c r="T132" i="7"/>
  <c r="AQ130" i="7"/>
  <c r="AL130" i="7"/>
  <c r="AB130" i="7"/>
  <c r="W130" i="7"/>
  <c r="AV129" i="7"/>
  <c r="AV130" i="7" s="1"/>
  <c r="AQ129" i="7"/>
  <c r="AL129" i="7"/>
  <c r="AG129" i="7"/>
  <c r="AG130" i="7" s="1"/>
  <c r="AB129" i="7"/>
  <c r="W129" i="7"/>
  <c r="R129" i="7"/>
  <c r="R130" i="7" s="1"/>
  <c r="M129" i="7"/>
  <c r="I128" i="7"/>
  <c r="AT127" i="7"/>
  <c r="AJ127" i="7"/>
  <c r="K127" i="7"/>
  <c r="P127" i="7" s="1"/>
  <c r="S127" i="7" s="1"/>
  <c r="AT126" i="7"/>
  <c r="U126" i="7"/>
  <c r="X126" i="7" s="1"/>
  <c r="K126" i="7"/>
  <c r="Z126" i="7" s="1"/>
  <c r="AC126" i="7" s="1"/>
  <c r="I126" i="7"/>
  <c r="AT125" i="7"/>
  <c r="K125" i="7"/>
  <c r="AO125" i="7" s="1"/>
  <c r="I125" i="7"/>
  <c r="AT124" i="7"/>
  <c r="K124" i="7"/>
  <c r="AO124" i="7" s="1"/>
  <c r="I124" i="7"/>
  <c r="AT123" i="7"/>
  <c r="AW123" i="7" s="1"/>
  <c r="AO123" i="7"/>
  <c r="AR123" i="7" s="1"/>
  <c r="AJ123" i="7"/>
  <c r="AM123" i="7" s="1"/>
  <c r="Z123" i="7"/>
  <c r="AC123" i="7" s="1"/>
  <c r="U123" i="7"/>
  <c r="X123" i="7" s="1"/>
  <c r="P123" i="7"/>
  <c r="S123" i="7" s="1"/>
  <c r="N123" i="7"/>
  <c r="K123" i="7"/>
  <c r="AE123" i="7" s="1"/>
  <c r="AH123" i="7" s="1"/>
  <c r="I123" i="7"/>
  <c r="AW122" i="7"/>
  <c r="AT122" i="7"/>
  <c r="AO122" i="7"/>
  <c r="AJ122" i="7"/>
  <c r="AM122" i="7" s="1"/>
  <c r="AE122" i="7"/>
  <c r="Z122" i="7"/>
  <c r="AC122" i="7" s="1"/>
  <c r="U122" i="7"/>
  <c r="P122" i="7"/>
  <c r="N122" i="7"/>
  <c r="K122" i="7"/>
  <c r="I122" i="7"/>
  <c r="K113" i="7"/>
  <c r="AD111" i="7"/>
  <c r="J110" i="7"/>
  <c r="AV108" i="7"/>
  <c r="AL108" i="7"/>
  <c r="AB108" i="7"/>
  <c r="W108" i="7"/>
  <c r="AV107" i="7"/>
  <c r="AQ107" i="7"/>
  <c r="AQ108" i="7" s="1"/>
  <c r="AL107" i="7"/>
  <c r="AG107" i="7"/>
  <c r="AG108" i="7" s="1"/>
  <c r="AB107" i="7"/>
  <c r="W107" i="7"/>
  <c r="R107" i="7"/>
  <c r="R108" i="7" s="1"/>
  <c r="M107" i="7"/>
  <c r="I106" i="7"/>
  <c r="AT105" i="7"/>
  <c r="AJ105" i="7"/>
  <c r="Z105" i="7"/>
  <c r="AC105" i="7" s="1"/>
  <c r="K105" i="7"/>
  <c r="AE105" i="7" s="1"/>
  <c r="AT104" i="7"/>
  <c r="AO104" i="7"/>
  <c r="AE104" i="7"/>
  <c r="AC104" i="7"/>
  <c r="Z104" i="7"/>
  <c r="U104" i="7"/>
  <c r="P104" i="7"/>
  <c r="K104" i="7"/>
  <c r="AJ104" i="7" s="1"/>
  <c r="I104" i="7"/>
  <c r="AT103" i="7"/>
  <c r="AO103" i="7"/>
  <c r="AJ103" i="7"/>
  <c r="AE103" i="7"/>
  <c r="Z103" i="7"/>
  <c r="U103" i="7"/>
  <c r="P103" i="7"/>
  <c r="N103" i="7"/>
  <c r="K103" i="7"/>
  <c r="I103" i="7"/>
  <c r="AT102" i="7"/>
  <c r="AE102" i="7"/>
  <c r="P102" i="7"/>
  <c r="S102" i="7" s="1"/>
  <c r="K102" i="7"/>
  <c r="U102" i="7" s="1"/>
  <c r="X102" i="7" s="1"/>
  <c r="I102" i="7"/>
  <c r="AW101" i="7"/>
  <c r="AT101" i="7"/>
  <c r="AJ101" i="7"/>
  <c r="AM101" i="7" s="1"/>
  <c r="U101" i="7"/>
  <c r="K101" i="7"/>
  <c r="AO101" i="7" s="1"/>
  <c r="AR101" i="7" s="1"/>
  <c r="I101" i="7"/>
  <c r="AW100" i="7"/>
  <c r="AT100" i="7"/>
  <c r="Z100" i="7"/>
  <c r="AC100" i="7" s="1"/>
  <c r="K100" i="7"/>
  <c r="AE100" i="7" s="1"/>
  <c r="I100" i="7"/>
  <c r="AG94" i="7"/>
  <c r="AL93" i="7"/>
  <c r="AL94" i="7" s="1"/>
  <c r="AG93" i="7"/>
  <c r="AB93" i="7"/>
  <c r="AB94" i="7" s="1"/>
  <c r="W93" i="7"/>
  <c r="W94" i="7" s="1"/>
  <c r="R93" i="7"/>
  <c r="M93" i="7"/>
  <c r="M94" i="7" s="1"/>
  <c r="H93" i="7"/>
  <c r="R94" i="7" s="1"/>
  <c r="AO91" i="7"/>
  <c r="AM91" i="7"/>
  <c r="AJ91" i="7"/>
  <c r="AE91" i="7"/>
  <c r="AH91" i="7" s="1"/>
  <c r="Z91" i="7"/>
  <c r="U91" i="7"/>
  <c r="X91" i="7" s="1"/>
  <c r="P91" i="7"/>
  <c r="S91" i="7" s="1"/>
  <c r="K91" i="7"/>
  <c r="AO90" i="7"/>
  <c r="AM90" i="7"/>
  <c r="AJ90" i="7"/>
  <c r="AE90" i="7"/>
  <c r="AH90" i="7" s="1"/>
  <c r="Z90" i="7"/>
  <c r="AC90" i="7" s="1"/>
  <c r="U90" i="7"/>
  <c r="X90" i="7" s="1"/>
  <c r="S90" i="7"/>
  <c r="P90" i="7"/>
  <c r="K90" i="7"/>
  <c r="N90" i="7" s="1"/>
  <c r="I90" i="7"/>
  <c r="AO89" i="7"/>
  <c r="AJ89" i="7"/>
  <c r="AM89" i="7" s="1"/>
  <c r="AE89" i="7"/>
  <c r="AC89" i="7"/>
  <c r="Z89" i="7"/>
  <c r="X89" i="7"/>
  <c r="U89" i="7"/>
  <c r="S89" i="7"/>
  <c r="P89" i="7"/>
  <c r="K89" i="7"/>
  <c r="I89" i="7"/>
  <c r="AO88" i="7"/>
  <c r="AJ88" i="7"/>
  <c r="AH88" i="7"/>
  <c r="AE88" i="7"/>
  <c r="AC88" i="7"/>
  <c r="Z88" i="7"/>
  <c r="U88" i="7"/>
  <c r="S88" i="7"/>
  <c r="P88" i="7"/>
  <c r="K88" i="7"/>
  <c r="N88" i="7" s="1"/>
  <c r="I88" i="7"/>
  <c r="AO87" i="7"/>
  <c r="AJ87" i="7"/>
  <c r="AE87" i="7"/>
  <c r="AH87" i="7" s="1"/>
  <c r="Z87" i="7"/>
  <c r="U87" i="7"/>
  <c r="S87" i="7"/>
  <c r="P87" i="7"/>
  <c r="K87" i="7"/>
  <c r="I87" i="7"/>
  <c r="AO86" i="7"/>
  <c r="AJ86" i="7"/>
  <c r="AE86" i="7"/>
  <c r="Z86" i="7"/>
  <c r="U86" i="7"/>
  <c r="P86" i="7"/>
  <c r="K86" i="7"/>
  <c r="I86" i="7"/>
  <c r="BC75" i="7"/>
  <c r="AV75" i="7"/>
  <c r="AA75" i="7"/>
  <c r="BF74" i="7"/>
  <c r="BC74" i="7"/>
  <c r="AV74" i="7"/>
  <c r="AA74" i="7"/>
  <c r="W74" i="7"/>
  <c r="R74" i="7"/>
  <c r="M74" i="7"/>
  <c r="M75" i="7" s="1"/>
  <c r="H74" i="7"/>
  <c r="BA73" i="7"/>
  <c r="AT73" i="7"/>
  <c r="AW73" i="7" s="1"/>
  <c r="Y73" i="7"/>
  <c r="AB73" i="7" s="1"/>
  <c r="K73" i="7"/>
  <c r="I73" i="7"/>
  <c r="BA72" i="7"/>
  <c r="BD72" i="7" s="1"/>
  <c r="AT72" i="7"/>
  <c r="AB72" i="7"/>
  <c r="Y72" i="7"/>
  <c r="K72" i="7"/>
  <c r="I72" i="7"/>
  <c r="BD71" i="7"/>
  <c r="BA71" i="7"/>
  <c r="AT71" i="7"/>
  <c r="Y71" i="7"/>
  <c r="K71" i="7"/>
  <c r="I71" i="7"/>
  <c r="BA70" i="7"/>
  <c r="AW70" i="7"/>
  <c r="AT70" i="7"/>
  <c r="Y70" i="7"/>
  <c r="AB70" i="7" s="1"/>
  <c r="K70" i="7"/>
  <c r="I70" i="7"/>
  <c r="AQ68" i="7"/>
  <c r="AO67" i="7"/>
  <c r="AR67" i="7" s="1"/>
  <c r="AJ67" i="7"/>
  <c r="AE67" i="7"/>
  <c r="AH67" i="7" s="1"/>
  <c r="U67" i="7"/>
  <c r="P67" i="7"/>
  <c r="K67" i="7"/>
  <c r="N67" i="7" s="1"/>
  <c r="I67" i="7"/>
  <c r="AR66" i="7"/>
  <c r="AO66" i="7"/>
  <c r="AJ66" i="7"/>
  <c r="AE66" i="7"/>
  <c r="X66" i="7"/>
  <c r="U66" i="7"/>
  <c r="P66" i="7"/>
  <c r="S66" i="7" s="1"/>
  <c r="N66" i="7"/>
  <c r="K66" i="7"/>
  <c r="I66" i="7"/>
  <c r="I65" i="7"/>
  <c r="AJ60" i="7"/>
  <c r="U58" i="7"/>
  <c r="AM55" i="7"/>
  <c r="AR54" i="7"/>
  <c r="AM54" i="7"/>
  <c r="AH54" i="7"/>
  <c r="AC54" i="7"/>
  <c r="X54" i="7"/>
  <c r="R54" i="7"/>
  <c r="AH55" i="7" s="1"/>
  <c r="M54" i="7"/>
  <c r="AC55" i="7" s="1"/>
  <c r="H54" i="7"/>
  <c r="AP53" i="7"/>
  <c r="AK53" i="7"/>
  <c r="AN53" i="7" s="1"/>
  <c r="AA53" i="7"/>
  <c r="AD53" i="7" s="1"/>
  <c r="S53" i="7"/>
  <c r="P53" i="7"/>
  <c r="N53" i="7"/>
  <c r="K53" i="7"/>
  <c r="AF53" i="7" s="1"/>
  <c r="I53" i="7"/>
  <c r="AK52" i="7"/>
  <c r="AN52" i="7" s="1"/>
  <c r="AF52" i="7"/>
  <c r="AI52" i="7" s="1"/>
  <c r="V52" i="7"/>
  <c r="P52" i="7"/>
  <c r="K52" i="7"/>
  <c r="AA52" i="7" s="1"/>
  <c r="I52" i="7"/>
  <c r="K51" i="7"/>
  <c r="AF51" i="7" s="1"/>
  <c r="AI51" i="7" s="1"/>
  <c r="I51" i="7"/>
  <c r="AP50" i="7"/>
  <c r="AS50" i="7" s="1"/>
  <c r="AA50" i="7"/>
  <c r="P50" i="7"/>
  <c r="S50" i="7" s="1"/>
  <c r="K50" i="7"/>
  <c r="V50" i="7" s="1"/>
  <c r="I50" i="7"/>
  <c r="AF49" i="7"/>
  <c r="AI49" i="7" s="1"/>
  <c r="K49" i="7"/>
  <c r="AK49" i="7" s="1"/>
  <c r="AN49" i="7" s="1"/>
  <c r="I49" i="7"/>
  <c r="V48" i="7"/>
  <c r="K48" i="7"/>
  <c r="P48" i="7" s="1"/>
  <c r="I48" i="7"/>
  <c r="I47" i="7"/>
  <c r="J42" i="7"/>
  <c r="AS38" i="7"/>
  <c r="AQ38" i="7"/>
  <c r="AN38" i="7"/>
  <c r="R38" i="7"/>
  <c r="AS37" i="7"/>
  <c r="AN37" i="7"/>
  <c r="AI37" i="7"/>
  <c r="AI38" i="7" s="1"/>
  <c r="AC37" i="7"/>
  <c r="X37" i="7"/>
  <c r="R37" i="7"/>
  <c r="M37" i="7"/>
  <c r="AC38" i="7" s="1"/>
  <c r="H37" i="7"/>
  <c r="AA36" i="7"/>
  <c r="V36" i="7"/>
  <c r="K36" i="7"/>
  <c r="AL35" i="7" s="1"/>
  <c r="AO35" i="7" s="1"/>
  <c r="I36" i="7"/>
  <c r="AQ35" i="7"/>
  <c r="AT35" i="7" s="1"/>
  <c r="AA35" i="7"/>
  <c r="AD35" i="7" s="1"/>
  <c r="V35" i="7"/>
  <c r="P35" i="7"/>
  <c r="S35" i="7" s="1"/>
  <c r="N35" i="7"/>
  <c r="K35" i="7"/>
  <c r="AL34" i="7" s="1"/>
  <c r="AO34" i="7" s="1"/>
  <c r="I35" i="7"/>
  <c r="AG34" i="7"/>
  <c r="AJ34" i="7" s="1"/>
  <c r="AD34" i="7"/>
  <c r="AA34" i="7"/>
  <c r="V34" i="7"/>
  <c r="P34" i="7"/>
  <c r="S34" i="7" s="1"/>
  <c r="K34" i="7"/>
  <c r="N34" i="7" s="1"/>
  <c r="I34" i="7"/>
  <c r="AG33" i="7"/>
  <c r="AJ33" i="7" s="1"/>
  <c r="AA33" i="7"/>
  <c r="AD33" i="7" s="1"/>
  <c r="V33" i="7"/>
  <c r="K33" i="7"/>
  <c r="AL32" i="7" s="1"/>
  <c r="I33" i="7"/>
  <c r="AQ32" i="7"/>
  <c r="AG32" i="7"/>
  <c r="AJ32" i="7" s="1"/>
  <c r="AD32" i="7"/>
  <c r="AA32" i="7"/>
  <c r="V32" i="7"/>
  <c r="P32" i="7"/>
  <c r="S32" i="7" s="1"/>
  <c r="K32" i="7"/>
  <c r="N32" i="7" s="1"/>
  <c r="I32" i="7"/>
  <c r="AG31" i="7"/>
  <c r="AJ31" i="7" s="1"/>
  <c r="AA31" i="7"/>
  <c r="V31" i="7"/>
  <c r="P31" i="7"/>
  <c r="K31" i="7"/>
  <c r="AL30" i="7" s="1"/>
  <c r="I31" i="7"/>
  <c r="AQ30" i="7"/>
  <c r="AG30" i="7"/>
  <c r="I30" i="7"/>
  <c r="X155" i="6"/>
  <c r="X156" i="6" s="1"/>
  <c r="N155" i="6"/>
  <c r="N156" i="6" s="1"/>
  <c r="Q153" i="6"/>
  <c r="V151" i="6"/>
  <c r="Y151" i="6" s="1"/>
  <c r="L150" i="6"/>
  <c r="O150" i="6" s="1"/>
  <c r="V148" i="6"/>
  <c r="Y148" i="6" s="1"/>
  <c r="Q148" i="6"/>
  <c r="G145" i="6"/>
  <c r="B143" i="6"/>
  <c r="V142" i="6"/>
  <c r="U142" i="6"/>
  <c r="B142" i="6"/>
  <c r="B141" i="6"/>
  <c r="AP140" i="6"/>
  <c r="AX136" i="6"/>
  <c r="BC135" i="6"/>
  <c r="BC138" i="6" s="1"/>
  <c r="AX135" i="6"/>
  <c r="AX138" i="6" s="1"/>
  <c r="BA132" i="6"/>
  <c r="BA130" i="6"/>
  <c r="BD130" i="6" s="1"/>
  <c r="AV128" i="6"/>
  <c r="AY128" i="6" s="1"/>
  <c r="BG120" i="6"/>
  <c r="AV120" i="6"/>
  <c r="AT120" i="6"/>
  <c r="Y120" i="6"/>
  <c r="BN119" i="6"/>
  <c r="W117" i="6"/>
  <c r="R117" i="6"/>
  <c r="AR116" i="6"/>
  <c r="AL116" i="6"/>
  <c r="AL117" i="6" s="1"/>
  <c r="AG116" i="6"/>
  <c r="AG117" i="6" s="1"/>
  <c r="AB116" i="6"/>
  <c r="AB117" i="6" s="1"/>
  <c r="W116" i="6"/>
  <c r="R116" i="6"/>
  <c r="M116" i="6"/>
  <c r="M117" i="6" s="1"/>
  <c r="H116" i="6"/>
  <c r="AR117" i="6" s="1"/>
  <c r="F115" i="6"/>
  <c r="AV134" i="6" s="1"/>
  <c r="AP114" i="6"/>
  <c r="AJ114" i="6"/>
  <c r="P114" i="6"/>
  <c r="K114" i="6"/>
  <c r="F114" i="6"/>
  <c r="L153" i="6" s="1"/>
  <c r="O153" i="6" s="1"/>
  <c r="AV113" i="6"/>
  <c r="AY113" i="6" s="1"/>
  <c r="U113" i="6"/>
  <c r="X113" i="6" s="1"/>
  <c r="K113" i="6"/>
  <c r="N113" i="6" s="1"/>
  <c r="F113" i="6"/>
  <c r="AV132" i="6" s="1"/>
  <c r="AY132" i="6" s="1"/>
  <c r="BG112" i="6"/>
  <c r="Z112" i="6"/>
  <c r="F112" i="6"/>
  <c r="Q151" i="6" s="1"/>
  <c r="BA111" i="6"/>
  <c r="AE111" i="6"/>
  <c r="AH111" i="6" s="1"/>
  <c r="K111" i="6"/>
  <c r="N111" i="6" s="1"/>
  <c r="F111" i="6"/>
  <c r="AV130" i="6" s="1"/>
  <c r="AY130" i="6" s="1"/>
  <c r="AP110" i="6"/>
  <c r="AE110" i="6"/>
  <c r="AH110" i="6" s="1"/>
  <c r="U110" i="6"/>
  <c r="X110" i="6" s="1"/>
  <c r="K110" i="6"/>
  <c r="N110" i="6" s="1"/>
  <c r="F110" i="6"/>
  <c r="AJ110" i="6" s="1"/>
  <c r="AM110" i="6" s="1"/>
  <c r="BN109" i="6"/>
  <c r="BQ109" i="6" s="1"/>
  <c r="AJ109" i="6"/>
  <c r="Z109" i="6"/>
  <c r="AC109" i="6" s="1"/>
  <c r="K109" i="6"/>
  <c r="N109" i="6" s="1"/>
  <c r="F109" i="6"/>
  <c r="L148" i="6" s="1"/>
  <c r="AP108" i="6"/>
  <c r="AS108" i="6" s="1"/>
  <c r="U108" i="6"/>
  <c r="X108" i="6" s="1"/>
  <c r="K108" i="6"/>
  <c r="N108" i="6" s="1"/>
  <c r="F108" i="6"/>
  <c r="P108" i="6" s="1"/>
  <c r="S108" i="6" s="1"/>
  <c r="AV107" i="6"/>
  <c r="AJ107" i="6"/>
  <c r="AM107" i="6" s="1"/>
  <c r="Z107" i="6"/>
  <c r="AC107" i="6" s="1"/>
  <c r="P107" i="6"/>
  <c r="S107" i="6" s="1"/>
  <c r="F107" i="6"/>
  <c r="AP107" i="6" s="1"/>
  <c r="AS107" i="6" s="1"/>
  <c r="X100" i="6"/>
  <c r="X97" i="6"/>
  <c r="U96" i="6"/>
  <c r="S96" i="6"/>
  <c r="R96" i="6"/>
  <c r="P94" i="6"/>
  <c r="AB92" i="6"/>
  <c r="AL91" i="6"/>
  <c r="AL92" i="6" s="1"/>
  <c r="AG91" i="6"/>
  <c r="AG92" i="6" s="1"/>
  <c r="AB91" i="6"/>
  <c r="W91" i="6"/>
  <c r="AJ89" i="6"/>
  <c r="AE89" i="6"/>
  <c r="U89" i="6"/>
  <c r="Z89" i="6" s="1"/>
  <c r="AC89" i="6" s="1"/>
  <c r="AJ88" i="6"/>
  <c r="AM88" i="6" s="1"/>
  <c r="Z88" i="6"/>
  <c r="AC88" i="6" s="1"/>
  <c r="U88" i="6"/>
  <c r="AE88" i="6" s="1"/>
  <c r="AP87" i="6"/>
  <c r="AE87" i="6"/>
  <c r="AH87" i="6" s="1"/>
  <c r="U87" i="6"/>
  <c r="AJ87" i="6" s="1"/>
  <c r="AM87" i="6" s="1"/>
  <c r="AV86" i="6"/>
  <c r="AY86" i="6" s="1"/>
  <c r="AP86" i="6"/>
  <c r="AJ86" i="6"/>
  <c r="AM86" i="6" s="1"/>
  <c r="Z86" i="6"/>
  <c r="U86" i="6"/>
  <c r="AE86" i="6" s="1"/>
  <c r="AH86" i="6" s="1"/>
  <c r="U85" i="6"/>
  <c r="AJ85" i="6" s="1"/>
  <c r="AM85" i="6" s="1"/>
  <c r="AE84" i="6"/>
  <c r="AH84" i="6" s="1"/>
  <c r="U84" i="6"/>
  <c r="Z84" i="6" s="1"/>
  <c r="AJ83" i="6"/>
  <c r="AM83" i="6" s="1"/>
  <c r="U83" i="6"/>
  <c r="AE83" i="6" s="1"/>
  <c r="AH83" i="6" s="1"/>
  <c r="AP82" i="6"/>
  <c r="AS82" i="6" s="1"/>
  <c r="AE82" i="6"/>
  <c r="AH82" i="6" s="1"/>
  <c r="X82" i="6"/>
  <c r="U82" i="6"/>
  <c r="AJ82" i="6" s="1"/>
  <c r="Q82" i="6"/>
  <c r="G81" i="6"/>
  <c r="AQ76" i="6"/>
  <c r="AL76" i="6"/>
  <c r="M76" i="6"/>
  <c r="BT75" i="6"/>
  <c r="BM75" i="6"/>
  <c r="BM76" i="6" s="1"/>
  <c r="BG75" i="6"/>
  <c r="BG77" i="6" s="1"/>
  <c r="BB75" i="6"/>
  <c r="BB77" i="6" s="1"/>
  <c r="AV75" i="6"/>
  <c r="AQ75" i="6"/>
  <c r="AL75" i="6"/>
  <c r="AG75" i="6"/>
  <c r="AG76" i="6" s="1"/>
  <c r="AB75" i="6"/>
  <c r="AB76" i="6" s="1"/>
  <c r="W75" i="6"/>
  <c r="W76" i="6" s="1"/>
  <c r="R75" i="6"/>
  <c r="R76" i="6" s="1"/>
  <c r="M75" i="6"/>
  <c r="H75" i="6"/>
  <c r="BT76" i="6" s="1"/>
  <c r="CC74" i="6"/>
  <c r="BR74" i="6"/>
  <c r="BK74" i="6"/>
  <c r="BE74" i="6"/>
  <c r="AZ74" i="6"/>
  <c r="BC74" i="6" s="1"/>
  <c r="AT74" i="6"/>
  <c r="AO74" i="6"/>
  <c r="AR74" i="6" s="1"/>
  <c r="AJ74" i="6"/>
  <c r="AM74" i="6" s="1"/>
  <c r="AE74" i="6"/>
  <c r="Z74" i="6"/>
  <c r="AC74" i="6" s="1"/>
  <c r="U74" i="6"/>
  <c r="P74" i="6"/>
  <c r="S74" i="6" s="1"/>
  <c r="K74" i="6"/>
  <c r="I74" i="6"/>
  <c r="B74" i="6"/>
  <c r="CC73" i="6"/>
  <c r="CF73" i="6" s="1"/>
  <c r="BR73" i="6"/>
  <c r="BU73" i="6" s="1"/>
  <c r="BN73" i="6"/>
  <c r="BK73" i="6"/>
  <c r="BE73" i="6"/>
  <c r="AZ73" i="6"/>
  <c r="BC73" i="6" s="1"/>
  <c r="AT73" i="6"/>
  <c r="AO73" i="6"/>
  <c r="AR73" i="6" s="1"/>
  <c r="AJ73" i="6"/>
  <c r="AE73" i="6"/>
  <c r="AH73" i="6" s="1"/>
  <c r="Z73" i="6"/>
  <c r="U73" i="6"/>
  <c r="S73" i="6"/>
  <c r="P73" i="6"/>
  <c r="K73" i="6"/>
  <c r="N73" i="6" s="1"/>
  <c r="I73" i="6"/>
  <c r="B73" i="6"/>
  <c r="CC72" i="6"/>
  <c r="BR72" i="6"/>
  <c r="BU72" i="6" s="1"/>
  <c r="BK72" i="6"/>
  <c r="BN72" i="6" s="1"/>
  <c r="BH72" i="6"/>
  <c r="BE72" i="6"/>
  <c r="AZ72" i="6"/>
  <c r="AT72" i="6"/>
  <c r="AO72" i="6"/>
  <c r="AR72" i="6" s="1"/>
  <c r="AJ72" i="6"/>
  <c r="AM72" i="6" s="1"/>
  <c r="AH72" i="6"/>
  <c r="AE72" i="6"/>
  <c r="AC72" i="6"/>
  <c r="Z72" i="6"/>
  <c r="U72" i="6"/>
  <c r="X72" i="6" s="1"/>
  <c r="P72" i="6"/>
  <c r="S72" i="6" s="1"/>
  <c r="K72" i="6"/>
  <c r="N72" i="6" s="1"/>
  <c r="I72" i="6"/>
  <c r="B72" i="6"/>
  <c r="CC71" i="6"/>
  <c r="BU71" i="6"/>
  <c r="BR71" i="6"/>
  <c r="BK71" i="6"/>
  <c r="BN71" i="6" s="1"/>
  <c r="BE71" i="6"/>
  <c r="BH71" i="6" s="1"/>
  <c r="AZ71" i="6"/>
  <c r="AT71" i="6"/>
  <c r="AW71" i="6" s="1"/>
  <c r="AO71" i="6"/>
  <c r="AR71" i="6" s="1"/>
  <c r="AJ71" i="6"/>
  <c r="AM71" i="6" s="1"/>
  <c r="AE71" i="6"/>
  <c r="Z71" i="6"/>
  <c r="AC71" i="6" s="1"/>
  <c r="X71" i="6"/>
  <c r="U71" i="6"/>
  <c r="P71" i="6"/>
  <c r="S71" i="6" s="1"/>
  <c r="K71" i="6"/>
  <c r="N71" i="6" s="1"/>
  <c r="I71" i="6"/>
  <c r="B71" i="6"/>
  <c r="CC70" i="6"/>
  <c r="BR70" i="6"/>
  <c r="BK70" i="6"/>
  <c r="BN70" i="6" s="1"/>
  <c r="BE70" i="6"/>
  <c r="BH70" i="6" s="1"/>
  <c r="AZ70" i="6"/>
  <c r="BC70" i="6" s="1"/>
  <c r="AW70" i="6"/>
  <c r="AT70" i="6"/>
  <c r="AO70" i="6"/>
  <c r="AJ70" i="6"/>
  <c r="AE70" i="6"/>
  <c r="AH70" i="6" s="1"/>
  <c r="Z70" i="6"/>
  <c r="AC70" i="6" s="1"/>
  <c r="X70" i="6"/>
  <c r="U70" i="6"/>
  <c r="P70" i="6"/>
  <c r="K70" i="6"/>
  <c r="N70" i="6" s="1"/>
  <c r="I70" i="6"/>
  <c r="B70" i="6"/>
  <c r="CC69" i="6"/>
  <c r="BR69" i="6"/>
  <c r="BK69" i="6"/>
  <c r="BN69" i="6" s="1"/>
  <c r="BE69" i="6"/>
  <c r="BH69" i="6" s="1"/>
  <c r="AZ69" i="6"/>
  <c r="AT69" i="6"/>
  <c r="AW69" i="6" s="1"/>
  <c r="AR69" i="6"/>
  <c r="AO69" i="6"/>
  <c r="AJ69" i="6"/>
  <c r="AM69" i="6" s="1"/>
  <c r="AE69" i="6"/>
  <c r="AH69" i="6" s="1"/>
  <c r="Z69" i="6"/>
  <c r="AC69" i="6" s="1"/>
  <c r="U69" i="6"/>
  <c r="P69" i="6"/>
  <c r="S69" i="6" s="1"/>
  <c r="K69" i="6"/>
  <c r="N69" i="6" s="1"/>
  <c r="I69" i="6"/>
  <c r="B69" i="6"/>
  <c r="CC68" i="6"/>
  <c r="BU68" i="6"/>
  <c r="BR68" i="6"/>
  <c r="BK68" i="6"/>
  <c r="BN68" i="6" s="1"/>
  <c r="BE68" i="6"/>
  <c r="BH68" i="6" s="1"/>
  <c r="AZ68" i="6"/>
  <c r="BC68" i="6" s="1"/>
  <c r="AT68" i="6"/>
  <c r="AR68" i="6"/>
  <c r="AO68" i="6"/>
  <c r="AJ68" i="6"/>
  <c r="AM68" i="6" s="1"/>
  <c r="AH68" i="6"/>
  <c r="AE68" i="6"/>
  <c r="Z68" i="6"/>
  <c r="AC68" i="6" s="1"/>
  <c r="X68" i="6"/>
  <c r="U68" i="6"/>
  <c r="P68" i="6"/>
  <c r="S68" i="6" s="1"/>
  <c r="K68" i="6"/>
  <c r="I68" i="6"/>
  <c r="BR67" i="6"/>
  <c r="BU67" i="6" s="1"/>
  <c r="BN67" i="6"/>
  <c r="BK67" i="6"/>
  <c r="BE67" i="6"/>
  <c r="BH67" i="6" s="1"/>
  <c r="AZ67" i="6"/>
  <c r="AT67" i="6"/>
  <c r="AO67" i="6"/>
  <c r="AJ67" i="6"/>
  <c r="AE67" i="6"/>
  <c r="Z67" i="6"/>
  <c r="I67" i="6"/>
  <c r="D60" i="6"/>
  <c r="F59" i="6"/>
  <c r="BO58" i="6"/>
  <c r="BA58" i="6"/>
  <c r="AG57" i="6"/>
  <c r="AB57" i="6"/>
  <c r="BY56" i="6"/>
  <c r="BY57" i="6" s="1"/>
  <c r="BT56" i="6"/>
  <c r="BT57" i="6" s="1"/>
  <c r="BO56" i="6"/>
  <c r="BO57" i="6" s="1"/>
  <c r="BH56" i="6"/>
  <c r="BT58" i="6" s="1"/>
  <c r="BC56" i="6"/>
  <c r="AV56" i="6"/>
  <c r="AV58" i="6" s="1"/>
  <c r="AQ56" i="6"/>
  <c r="AQ58" i="6" s="1"/>
  <c r="AL56" i="6"/>
  <c r="AL58" i="6" s="1"/>
  <c r="AG56" i="6"/>
  <c r="AG58" i="6" s="1"/>
  <c r="AB56" i="6"/>
  <c r="AB58" i="6" s="1"/>
  <c r="W56" i="6"/>
  <c r="W57" i="6" s="1"/>
  <c r="R56" i="6"/>
  <c r="R57" i="6" s="1"/>
  <c r="M56" i="6"/>
  <c r="W58" i="6" s="1"/>
  <c r="H56" i="6"/>
  <c r="CI55" i="6"/>
  <c r="CL55" i="6" s="1"/>
  <c r="CD55" i="6"/>
  <c r="BW55" i="6"/>
  <c r="BM55" i="6"/>
  <c r="BP55" i="6" s="1"/>
  <c r="BI55" i="6"/>
  <c r="BF55" i="6"/>
  <c r="BR55" i="6" s="1"/>
  <c r="AT55" i="6"/>
  <c r="AW55" i="6" s="1"/>
  <c r="AR55" i="6"/>
  <c r="AO55" i="6"/>
  <c r="AJ55" i="6"/>
  <c r="AM55" i="6" s="1"/>
  <c r="AH55" i="6"/>
  <c r="AE55" i="6"/>
  <c r="AC55" i="6"/>
  <c r="U55" i="6"/>
  <c r="S55" i="6"/>
  <c r="P55" i="6"/>
  <c r="K55" i="6"/>
  <c r="N55" i="6" s="1"/>
  <c r="I55" i="6"/>
  <c r="CI54" i="6"/>
  <c r="CL54" i="6" s="1"/>
  <c r="CD54" i="6"/>
  <c r="CG54" i="6" s="1"/>
  <c r="BW54" i="6"/>
  <c r="BZ54" i="6" s="1"/>
  <c r="BF54" i="6"/>
  <c r="BR54" i="6" s="1"/>
  <c r="BU54" i="6" s="1"/>
  <c r="AT54" i="6"/>
  <c r="AO54" i="6"/>
  <c r="AR54" i="6" s="1"/>
  <c r="AM54" i="6"/>
  <c r="AJ54" i="6"/>
  <c r="AE54" i="6"/>
  <c r="AC54" i="6"/>
  <c r="U54" i="6"/>
  <c r="X54" i="6" s="1"/>
  <c r="P54" i="6"/>
  <c r="K54" i="6"/>
  <c r="N54" i="6" s="1"/>
  <c r="I54" i="6"/>
  <c r="CI53" i="6"/>
  <c r="CL53" i="6" s="1"/>
  <c r="CD53" i="6"/>
  <c r="BR53" i="6"/>
  <c r="BU53" i="6" s="1"/>
  <c r="BF53" i="6"/>
  <c r="BM53" i="6" s="1"/>
  <c r="BP53" i="6" s="1"/>
  <c r="AW53" i="6"/>
  <c r="AT53" i="6"/>
  <c r="AO53" i="6"/>
  <c r="AJ53" i="6"/>
  <c r="AE53" i="6"/>
  <c r="AC53" i="6"/>
  <c r="U53" i="6"/>
  <c r="X53" i="6" s="1"/>
  <c r="S53" i="6"/>
  <c r="P53" i="6"/>
  <c r="K53" i="6"/>
  <c r="N53" i="6" s="1"/>
  <c r="I53" i="6"/>
  <c r="CI52" i="6"/>
  <c r="CL52" i="6" s="1"/>
  <c r="CD52" i="6"/>
  <c r="CG52" i="6" s="1"/>
  <c r="BW52" i="6"/>
  <c r="BZ52" i="6" s="1"/>
  <c r="BF52" i="6"/>
  <c r="BR52" i="6" s="1"/>
  <c r="BU52" i="6" s="1"/>
  <c r="AW52" i="6"/>
  <c r="AT52" i="6"/>
  <c r="AO52" i="6"/>
  <c r="AR52" i="6" s="1"/>
  <c r="AM52" i="6"/>
  <c r="AJ52" i="6"/>
  <c r="AE52" i="6"/>
  <c r="AC52" i="6"/>
  <c r="X52" i="6"/>
  <c r="U52" i="6"/>
  <c r="P52" i="6"/>
  <c r="S52" i="6" s="1"/>
  <c r="N52" i="6"/>
  <c r="K52" i="6"/>
  <c r="I52" i="6"/>
  <c r="CI51" i="6"/>
  <c r="CG51" i="6"/>
  <c r="CD51" i="6"/>
  <c r="BW51" i="6"/>
  <c r="BF51" i="6"/>
  <c r="BR51" i="6" s="1"/>
  <c r="BU51" i="6" s="1"/>
  <c r="AT51" i="6"/>
  <c r="AO51" i="6"/>
  <c r="AJ51" i="6"/>
  <c r="AM51" i="6" s="1"/>
  <c r="AH51" i="6"/>
  <c r="AE51" i="6"/>
  <c r="AC51" i="6"/>
  <c r="U51" i="6"/>
  <c r="S51" i="6"/>
  <c r="P51" i="6"/>
  <c r="K51" i="6"/>
  <c r="N51" i="6" s="1"/>
  <c r="I51" i="6"/>
  <c r="CI50" i="6"/>
  <c r="CL50" i="6" s="1"/>
  <c r="CD50" i="6"/>
  <c r="BR50" i="6"/>
  <c r="BU50" i="6" s="1"/>
  <c r="BF50" i="6"/>
  <c r="BM50" i="6" s="1"/>
  <c r="BP50" i="6" s="1"/>
  <c r="AT50" i="6"/>
  <c r="AO50" i="6"/>
  <c r="AR50" i="6" s="1"/>
  <c r="AM50" i="6"/>
  <c r="AJ50" i="6"/>
  <c r="AE50" i="6"/>
  <c r="AH50" i="6" s="1"/>
  <c r="AC50" i="6"/>
  <c r="X50" i="6"/>
  <c r="U50" i="6"/>
  <c r="P50" i="6"/>
  <c r="S50" i="6" s="1"/>
  <c r="K50" i="6"/>
  <c r="I50" i="6"/>
  <c r="CI49" i="6"/>
  <c r="CL49" i="6" s="1"/>
  <c r="CG49" i="6"/>
  <c r="CD49" i="6"/>
  <c r="BW49" i="6"/>
  <c r="BZ49" i="6" s="1"/>
  <c r="BF49" i="6"/>
  <c r="BR49" i="6" s="1"/>
  <c r="BU49" i="6" s="1"/>
  <c r="AT49" i="6"/>
  <c r="AO49" i="6"/>
  <c r="AR49" i="6" s="1"/>
  <c r="AJ49" i="6"/>
  <c r="AE49" i="6"/>
  <c r="AH49" i="6" s="1"/>
  <c r="AC49" i="6"/>
  <c r="X49" i="6"/>
  <c r="U49" i="6"/>
  <c r="P49" i="6"/>
  <c r="S49" i="6" s="1"/>
  <c r="K49" i="6"/>
  <c r="I49" i="6"/>
  <c r="BF48" i="6"/>
  <c r="BW48" i="6" s="1"/>
  <c r="AT48" i="6"/>
  <c r="AO48" i="6"/>
  <c r="AM48" i="6"/>
  <c r="AJ48" i="6"/>
  <c r="AE48" i="6"/>
  <c r="AC48" i="6"/>
  <c r="U48" i="6"/>
  <c r="P48" i="6"/>
  <c r="S48" i="6" s="1"/>
  <c r="K48" i="6"/>
  <c r="I48" i="6"/>
  <c r="BM34" i="6"/>
  <c r="AO20" i="6"/>
  <c r="AO19" i="6"/>
  <c r="AO17" i="6"/>
  <c r="AO16" i="6"/>
  <c r="AO15" i="6"/>
  <c r="AO14" i="6"/>
  <c r="AO13" i="6"/>
  <c r="CX2" i="6"/>
  <c r="CK2" i="6"/>
  <c r="BM2" i="6"/>
  <c r="BO2" i="6" s="1"/>
  <c r="BE2" i="6"/>
  <c r="BA2" i="6"/>
  <c r="AU2" i="6"/>
  <c r="AV2" i="6" s="1"/>
  <c r="AQ2" i="6"/>
  <c r="CF2" i="6" s="1"/>
  <c r="CH2" i="6" s="1"/>
  <c r="AM2" i="6"/>
  <c r="AL2" i="6"/>
  <c r="AI2" i="6"/>
  <c r="AE2" i="6"/>
  <c r="AH2" i="6" s="1"/>
  <c r="AA2" i="6"/>
  <c r="AD2" i="6" s="1"/>
  <c r="X155" i="5"/>
  <c r="X156" i="5" s="1"/>
  <c r="N155" i="5"/>
  <c r="N156" i="5" s="1"/>
  <c r="V153" i="5"/>
  <c r="Y153" i="5" s="1"/>
  <c r="Q153" i="5"/>
  <c r="L152" i="5"/>
  <c r="O152" i="5" s="1"/>
  <c r="Q150" i="5"/>
  <c r="V148" i="5"/>
  <c r="Y148" i="5" s="1"/>
  <c r="G145" i="5"/>
  <c r="B143" i="5"/>
  <c r="V142" i="5"/>
  <c r="U142" i="5"/>
  <c r="B142" i="5"/>
  <c r="B141" i="5"/>
  <c r="AP140" i="5"/>
  <c r="BC136" i="5"/>
  <c r="AX136" i="5"/>
  <c r="BC135" i="5"/>
  <c r="BC138" i="5" s="1"/>
  <c r="AX135" i="5"/>
  <c r="AV133" i="5"/>
  <c r="AY133" i="5" s="1"/>
  <c r="BA132" i="5"/>
  <c r="BA130" i="5"/>
  <c r="BD130" i="5" s="1"/>
  <c r="BA128" i="5"/>
  <c r="BD128" i="5" s="1"/>
  <c r="BG120" i="5"/>
  <c r="AV120" i="5"/>
  <c r="AT120" i="5"/>
  <c r="Y120" i="5"/>
  <c r="BN119" i="5"/>
  <c r="AG117" i="5"/>
  <c r="AB117" i="5"/>
  <c r="W117" i="5"/>
  <c r="AR116" i="5"/>
  <c r="AR117" i="5" s="1"/>
  <c r="AL116" i="5"/>
  <c r="AL117" i="5" s="1"/>
  <c r="AG116" i="5"/>
  <c r="AB116" i="5"/>
  <c r="W116" i="5"/>
  <c r="R116" i="5"/>
  <c r="R117" i="5" s="1"/>
  <c r="M116" i="5"/>
  <c r="M117" i="5" s="1"/>
  <c r="H116" i="5"/>
  <c r="F115" i="5"/>
  <c r="AV134" i="5" s="1"/>
  <c r="BA114" i="5"/>
  <c r="AV114" i="5"/>
  <c r="AP114" i="5"/>
  <c r="AJ114" i="5"/>
  <c r="AE114" i="5"/>
  <c r="AH114" i="5" s="1"/>
  <c r="Z114" i="5"/>
  <c r="AC114" i="5" s="1"/>
  <c r="U114" i="5"/>
  <c r="X114" i="5" s="1"/>
  <c r="P114" i="5"/>
  <c r="K114" i="5"/>
  <c r="F114" i="5"/>
  <c r="L153" i="5" s="1"/>
  <c r="O153" i="5" s="1"/>
  <c r="AV113" i="5"/>
  <c r="AY113" i="5" s="1"/>
  <c r="U113" i="5"/>
  <c r="X113" i="5" s="1"/>
  <c r="F113" i="5"/>
  <c r="AV132" i="5" s="1"/>
  <c r="AY132" i="5" s="1"/>
  <c r="F112" i="5"/>
  <c r="Q151" i="5" s="1"/>
  <c r="BG111" i="5"/>
  <c r="AV111" i="5"/>
  <c r="AP111" i="5"/>
  <c r="AJ111" i="5"/>
  <c r="AH111" i="5"/>
  <c r="AE111" i="5"/>
  <c r="Z111" i="5"/>
  <c r="AC111" i="5" s="1"/>
  <c r="U111" i="5"/>
  <c r="X111" i="5" s="1"/>
  <c r="P111" i="5"/>
  <c r="S111" i="5" s="1"/>
  <c r="N111" i="5"/>
  <c r="K111" i="5"/>
  <c r="F111" i="5"/>
  <c r="AV130" i="5" s="1"/>
  <c r="AY130" i="5" s="1"/>
  <c r="AV110" i="5"/>
  <c r="AY110" i="5" s="1"/>
  <c r="AP110" i="5"/>
  <c r="U110" i="5"/>
  <c r="X110" i="5" s="1"/>
  <c r="F110" i="5"/>
  <c r="AJ110" i="5" s="1"/>
  <c r="AM110" i="5" s="1"/>
  <c r="BN109" i="5"/>
  <c r="BQ109" i="5" s="1"/>
  <c r="BA109" i="5"/>
  <c r="AV109" i="5"/>
  <c r="AY109" i="5" s="1"/>
  <c r="AP109" i="5"/>
  <c r="AS109" i="5" s="1"/>
  <c r="AJ109" i="5"/>
  <c r="U109" i="5"/>
  <c r="P109" i="5"/>
  <c r="S109" i="5" s="1"/>
  <c r="N109" i="5"/>
  <c r="K109" i="5"/>
  <c r="F109" i="5"/>
  <c r="L148" i="5" s="1"/>
  <c r="BA108" i="5"/>
  <c r="AV108" i="5"/>
  <c r="Z108" i="5"/>
  <c r="U108" i="5"/>
  <c r="X108" i="5" s="1"/>
  <c r="F108" i="5"/>
  <c r="P108" i="5" s="1"/>
  <c r="S108" i="5" s="1"/>
  <c r="BA107" i="5"/>
  <c r="AV107" i="5"/>
  <c r="Z107" i="5"/>
  <c r="AC107" i="5" s="1"/>
  <c r="F107" i="5"/>
  <c r="AP107" i="5" s="1"/>
  <c r="AS107" i="5" s="1"/>
  <c r="AN104" i="5"/>
  <c r="X100" i="5"/>
  <c r="X97" i="5"/>
  <c r="U96" i="5"/>
  <c r="S96" i="5"/>
  <c r="R96" i="5"/>
  <c r="P94" i="5"/>
  <c r="AL92" i="5"/>
  <c r="AG92" i="5"/>
  <c r="AB92" i="5"/>
  <c r="AL91" i="5"/>
  <c r="AG91" i="5"/>
  <c r="AB91" i="5"/>
  <c r="W91" i="5"/>
  <c r="AV89" i="5"/>
  <c r="AP89" i="5"/>
  <c r="AS89" i="5" s="1"/>
  <c r="AJ89" i="5"/>
  <c r="AE89" i="5"/>
  <c r="Z89" i="5"/>
  <c r="AC89" i="5" s="1"/>
  <c r="U89" i="5"/>
  <c r="AP88" i="5"/>
  <c r="AS88" i="5" s="1"/>
  <c r="U88" i="5"/>
  <c r="AE88" i="5" s="1"/>
  <c r="AV87" i="5"/>
  <c r="AY87" i="5" s="1"/>
  <c r="AP87" i="5"/>
  <c r="U87" i="5"/>
  <c r="AJ87" i="5" s="1"/>
  <c r="AM87" i="5" s="1"/>
  <c r="AV86" i="5"/>
  <c r="AY86" i="5" s="1"/>
  <c r="U86" i="5"/>
  <c r="AJ86" i="5" s="1"/>
  <c r="AM86" i="5" s="1"/>
  <c r="AV85" i="5"/>
  <c r="AE85" i="5"/>
  <c r="AH85" i="5" s="1"/>
  <c r="Z85" i="5"/>
  <c r="AC85" i="5" s="1"/>
  <c r="X85" i="5"/>
  <c r="U85" i="5"/>
  <c r="AJ85" i="5" s="1"/>
  <c r="AM85" i="5" s="1"/>
  <c r="AP84" i="5"/>
  <c r="AS84" i="5" s="1"/>
  <c r="AJ84" i="5"/>
  <c r="AM84" i="5" s="1"/>
  <c r="U84" i="5"/>
  <c r="Z84" i="5" s="1"/>
  <c r="AP83" i="5"/>
  <c r="AS83" i="5" s="1"/>
  <c r="U83" i="5"/>
  <c r="AE83" i="5" s="1"/>
  <c r="AH83" i="5" s="1"/>
  <c r="AV82" i="5"/>
  <c r="U82" i="5"/>
  <c r="AJ82" i="5" s="1"/>
  <c r="Q82" i="5"/>
  <c r="G81" i="5"/>
  <c r="BG76" i="5"/>
  <c r="BB76" i="5"/>
  <c r="AQ76" i="5"/>
  <c r="M76" i="5"/>
  <c r="BT75" i="5"/>
  <c r="BT76" i="5" s="1"/>
  <c r="BM75" i="5"/>
  <c r="BM76" i="5" s="1"/>
  <c r="BG75" i="5"/>
  <c r="BG77" i="5" s="1"/>
  <c r="BB75" i="5"/>
  <c r="BB77" i="5" s="1"/>
  <c r="AV75" i="5"/>
  <c r="AQ75" i="5"/>
  <c r="AL75" i="5"/>
  <c r="AL76" i="5" s="1"/>
  <c r="AG75" i="5"/>
  <c r="AG76" i="5" s="1"/>
  <c r="AB75" i="5"/>
  <c r="AB76" i="5" s="1"/>
  <c r="W75" i="5"/>
  <c r="W76" i="5" s="1"/>
  <c r="R75" i="5"/>
  <c r="R76" i="5" s="1"/>
  <c r="M75" i="5"/>
  <c r="H75" i="5"/>
  <c r="AX138" i="5" s="1"/>
  <c r="CC74" i="5"/>
  <c r="BR74" i="5"/>
  <c r="BK74" i="5"/>
  <c r="BE74" i="5"/>
  <c r="BC74" i="5"/>
  <c r="AZ74" i="5"/>
  <c r="AT74" i="5"/>
  <c r="AO74" i="5"/>
  <c r="AR74" i="5" s="1"/>
  <c r="AJ74" i="5"/>
  <c r="AM74" i="5" s="1"/>
  <c r="AE74" i="5"/>
  <c r="AC74" i="5"/>
  <c r="Z74" i="5"/>
  <c r="U74" i="5"/>
  <c r="P74" i="5"/>
  <c r="S74" i="5" s="1"/>
  <c r="K74" i="5"/>
  <c r="I74" i="5"/>
  <c r="B74" i="5"/>
  <c r="CF73" i="5"/>
  <c r="CC73" i="5"/>
  <c r="BR73" i="5"/>
  <c r="BU73" i="5" s="1"/>
  <c r="BK73" i="5"/>
  <c r="BN73" i="5" s="1"/>
  <c r="BE73" i="5"/>
  <c r="AZ73" i="5"/>
  <c r="BC73" i="5" s="1"/>
  <c r="AT73" i="5"/>
  <c r="AO73" i="5"/>
  <c r="AR73" i="5" s="1"/>
  <c r="AJ73" i="5"/>
  <c r="AE73" i="5"/>
  <c r="AH73" i="5" s="1"/>
  <c r="Z73" i="5"/>
  <c r="U73" i="5"/>
  <c r="P73" i="5"/>
  <c r="S73" i="5" s="1"/>
  <c r="K73" i="5"/>
  <c r="N73" i="5" s="1"/>
  <c r="I73" i="5"/>
  <c r="B73" i="5"/>
  <c r="CC72" i="5"/>
  <c r="BU72" i="5"/>
  <c r="BR72" i="5"/>
  <c r="BK72" i="5"/>
  <c r="BN72" i="5" s="1"/>
  <c r="BE72" i="5"/>
  <c r="BH72" i="5" s="1"/>
  <c r="AZ72" i="5"/>
  <c r="AT72" i="5"/>
  <c r="AR72" i="5"/>
  <c r="AO72" i="5"/>
  <c r="AJ72" i="5"/>
  <c r="AM72" i="5" s="1"/>
  <c r="AE72" i="5"/>
  <c r="AH72" i="5" s="1"/>
  <c r="Z72" i="5"/>
  <c r="AC72" i="5" s="1"/>
  <c r="X72" i="5"/>
  <c r="U72" i="5"/>
  <c r="P72" i="5"/>
  <c r="S72" i="5" s="1"/>
  <c r="K72" i="5"/>
  <c r="N72" i="5" s="1"/>
  <c r="I72" i="5"/>
  <c r="B72" i="5"/>
  <c r="CC71" i="5"/>
  <c r="BU71" i="5"/>
  <c r="BR71" i="5"/>
  <c r="BK71" i="5"/>
  <c r="BN71" i="5" s="1"/>
  <c r="BE71" i="5"/>
  <c r="BH71" i="5" s="1"/>
  <c r="AZ71" i="5"/>
  <c r="AW71" i="5"/>
  <c r="AT71" i="5"/>
  <c r="AO71" i="5"/>
  <c r="AR71" i="5" s="1"/>
  <c r="AJ71" i="5"/>
  <c r="AM71" i="5" s="1"/>
  <c r="AE71" i="5"/>
  <c r="Z71" i="5"/>
  <c r="AC71" i="5" s="1"/>
  <c r="X71" i="5"/>
  <c r="U71" i="5"/>
  <c r="P71" i="5"/>
  <c r="S71" i="5" s="1"/>
  <c r="K71" i="5"/>
  <c r="N71" i="5" s="1"/>
  <c r="I71" i="5"/>
  <c r="B71" i="5"/>
  <c r="CC70" i="5"/>
  <c r="BR70" i="5"/>
  <c r="BK70" i="5"/>
  <c r="BN70" i="5" s="1"/>
  <c r="BE70" i="5"/>
  <c r="BH70" i="5" s="1"/>
  <c r="AZ70" i="5"/>
  <c r="BC70" i="5" s="1"/>
  <c r="AW70" i="5"/>
  <c r="AT70" i="5"/>
  <c r="AO70" i="5"/>
  <c r="AJ70" i="5"/>
  <c r="AE70" i="5"/>
  <c r="AH70" i="5" s="1"/>
  <c r="Z70" i="5"/>
  <c r="AC70" i="5" s="1"/>
  <c r="X70" i="5"/>
  <c r="U70" i="5"/>
  <c r="P70" i="5"/>
  <c r="K70" i="5"/>
  <c r="N70" i="5" s="1"/>
  <c r="I70" i="5"/>
  <c r="B70" i="5"/>
  <c r="CC69" i="5"/>
  <c r="BR69" i="5"/>
  <c r="BK69" i="5"/>
  <c r="BN69" i="5" s="1"/>
  <c r="BE69" i="5"/>
  <c r="BH69" i="5" s="1"/>
  <c r="AZ69" i="5"/>
  <c r="AT69" i="5"/>
  <c r="AW69" i="5" s="1"/>
  <c r="AR69" i="5"/>
  <c r="AO69" i="5"/>
  <c r="AJ69" i="5"/>
  <c r="AM69" i="5" s="1"/>
  <c r="AE69" i="5"/>
  <c r="AH69" i="5" s="1"/>
  <c r="Z69" i="5"/>
  <c r="AC69" i="5" s="1"/>
  <c r="U69" i="5"/>
  <c r="P69" i="5"/>
  <c r="S69" i="5" s="1"/>
  <c r="K69" i="5"/>
  <c r="N69" i="5" s="1"/>
  <c r="I69" i="5"/>
  <c r="B69" i="5"/>
  <c r="CC68" i="5"/>
  <c r="BU68" i="5"/>
  <c r="BR68" i="5"/>
  <c r="BK68" i="5"/>
  <c r="BN68" i="5" s="1"/>
  <c r="BE68" i="5"/>
  <c r="BH68" i="5" s="1"/>
  <c r="AZ68" i="5"/>
  <c r="BC68" i="5" s="1"/>
  <c r="AT68" i="5"/>
  <c r="AR68" i="5"/>
  <c r="AO68" i="5"/>
  <c r="AJ68" i="5"/>
  <c r="AM68" i="5" s="1"/>
  <c r="AE68" i="5"/>
  <c r="AH68" i="5" s="1"/>
  <c r="AC68" i="5"/>
  <c r="Z68" i="5"/>
  <c r="X68" i="5"/>
  <c r="U68" i="5"/>
  <c r="P68" i="5"/>
  <c r="S68" i="5" s="1"/>
  <c r="K68" i="5"/>
  <c r="I68" i="5"/>
  <c r="BE67" i="5"/>
  <c r="BH67" i="5" s="1"/>
  <c r="AZ67" i="5"/>
  <c r="AT67" i="5"/>
  <c r="AO67" i="5"/>
  <c r="AJ67" i="5"/>
  <c r="AE67" i="5"/>
  <c r="Z67" i="5"/>
  <c r="I67" i="5"/>
  <c r="D60" i="5"/>
  <c r="F59" i="5"/>
  <c r="BA58" i="5"/>
  <c r="AG58" i="5"/>
  <c r="AB58" i="5"/>
  <c r="W58" i="5"/>
  <c r="AQ57" i="5"/>
  <c r="AL57" i="5"/>
  <c r="AG57" i="5"/>
  <c r="BY56" i="5"/>
  <c r="BY57" i="5" s="1"/>
  <c r="BT56" i="5"/>
  <c r="BT57" i="5" s="1"/>
  <c r="BO56" i="5"/>
  <c r="BO57" i="5" s="1"/>
  <c r="BH56" i="5"/>
  <c r="BY58" i="5" s="1"/>
  <c r="BC56" i="5"/>
  <c r="AV56" i="5"/>
  <c r="AV58" i="5" s="1"/>
  <c r="AQ56" i="5"/>
  <c r="AQ58" i="5" s="1"/>
  <c r="AL56" i="5"/>
  <c r="AL58" i="5" s="1"/>
  <c r="AG56" i="5"/>
  <c r="AB56" i="5"/>
  <c r="AB57" i="5" s="1"/>
  <c r="W56" i="5"/>
  <c r="W57" i="5" s="1"/>
  <c r="R56" i="5"/>
  <c r="R57" i="5" s="1"/>
  <c r="M56" i="5"/>
  <c r="M57" i="5" s="1"/>
  <c r="H56" i="5"/>
  <c r="CI55" i="5"/>
  <c r="CL55" i="5" s="1"/>
  <c r="CD55" i="5"/>
  <c r="BW55" i="5"/>
  <c r="BR55" i="5"/>
  <c r="BF55" i="5"/>
  <c r="BI55" i="5" s="1"/>
  <c r="AT55" i="5"/>
  <c r="AW55" i="5" s="1"/>
  <c r="AO55" i="5"/>
  <c r="AR55" i="5" s="1"/>
  <c r="AM55" i="5"/>
  <c r="AJ55" i="5"/>
  <c r="AE55" i="5"/>
  <c r="AH55" i="5" s="1"/>
  <c r="AC55" i="5"/>
  <c r="U55" i="5"/>
  <c r="P55" i="5"/>
  <c r="S55" i="5" s="1"/>
  <c r="N55" i="5"/>
  <c r="K55" i="5"/>
  <c r="I55" i="5"/>
  <c r="CI54" i="5"/>
  <c r="CL54" i="5" s="1"/>
  <c r="CD54" i="5"/>
  <c r="CG54" i="5" s="1"/>
  <c r="BW54" i="5"/>
  <c r="BZ54" i="5" s="1"/>
  <c r="BF54" i="5"/>
  <c r="BR54" i="5" s="1"/>
  <c r="BU54" i="5" s="1"/>
  <c r="AT54" i="5"/>
  <c r="AO54" i="5"/>
  <c r="AR54" i="5" s="1"/>
  <c r="AJ54" i="5"/>
  <c r="AM54" i="5" s="1"/>
  <c r="AE54" i="5"/>
  <c r="AC54" i="5"/>
  <c r="U54" i="5"/>
  <c r="X54" i="5" s="1"/>
  <c r="P54" i="5"/>
  <c r="N54" i="5"/>
  <c r="K54" i="5"/>
  <c r="I54" i="5"/>
  <c r="CI53" i="5"/>
  <c r="CL53" i="5" s="1"/>
  <c r="CD53" i="5"/>
  <c r="BW53" i="5"/>
  <c r="BZ53" i="5" s="1"/>
  <c r="BF53" i="5"/>
  <c r="BM53" i="5" s="1"/>
  <c r="BP53" i="5" s="1"/>
  <c r="AT53" i="5"/>
  <c r="AW53" i="5" s="1"/>
  <c r="AO53" i="5"/>
  <c r="AJ53" i="5"/>
  <c r="AE53" i="5"/>
  <c r="AC53" i="5"/>
  <c r="U53" i="5"/>
  <c r="X53" i="5" s="1"/>
  <c r="P53" i="5"/>
  <c r="S53" i="5" s="1"/>
  <c r="N53" i="5"/>
  <c r="K53" i="5"/>
  <c r="I53" i="5"/>
  <c r="CI52" i="5"/>
  <c r="CL52" i="5" s="1"/>
  <c r="CD52" i="5"/>
  <c r="CG52" i="5" s="1"/>
  <c r="BW52" i="5"/>
  <c r="BZ52" i="5" s="1"/>
  <c r="BF52" i="5"/>
  <c r="BR52" i="5" s="1"/>
  <c r="BU52" i="5" s="1"/>
  <c r="AT52" i="5"/>
  <c r="AW52" i="5" s="1"/>
  <c r="AR52" i="5"/>
  <c r="AO52" i="5"/>
  <c r="AM52" i="5"/>
  <c r="AJ52" i="5"/>
  <c r="AE52" i="5"/>
  <c r="AC52" i="5"/>
  <c r="U52" i="5"/>
  <c r="X52" i="5" s="1"/>
  <c r="S52" i="5"/>
  <c r="P52" i="5"/>
  <c r="N52" i="5"/>
  <c r="K52" i="5"/>
  <c r="I52" i="5"/>
  <c r="CI51" i="5"/>
  <c r="CD51" i="5"/>
  <c r="CG51" i="5" s="1"/>
  <c r="BW51" i="5"/>
  <c r="BF51" i="5"/>
  <c r="BR51" i="5" s="1"/>
  <c r="BU51" i="5" s="1"/>
  <c r="AT51" i="5"/>
  <c r="AO51" i="5"/>
  <c r="AM51" i="5"/>
  <c r="AJ51" i="5"/>
  <c r="AH51" i="5"/>
  <c r="AE51" i="5"/>
  <c r="AC51" i="5"/>
  <c r="U51" i="5"/>
  <c r="P51" i="5"/>
  <c r="S51" i="5" s="1"/>
  <c r="N51" i="5"/>
  <c r="K51" i="5"/>
  <c r="I51" i="5"/>
  <c r="CI50" i="5"/>
  <c r="CL50" i="5" s="1"/>
  <c r="CD50" i="5"/>
  <c r="BW50" i="5"/>
  <c r="BZ50" i="5" s="1"/>
  <c r="BF50" i="5"/>
  <c r="BM50" i="5" s="1"/>
  <c r="BP50" i="5" s="1"/>
  <c r="AT50" i="5"/>
  <c r="AO50" i="5"/>
  <c r="AR50" i="5" s="1"/>
  <c r="AJ50" i="5"/>
  <c r="AM50" i="5" s="1"/>
  <c r="AE50" i="5"/>
  <c r="AH50" i="5" s="1"/>
  <c r="AC50" i="5"/>
  <c r="U50" i="5"/>
  <c r="X50" i="5" s="1"/>
  <c r="S50" i="5"/>
  <c r="P50" i="5"/>
  <c r="K50" i="5"/>
  <c r="I50" i="5"/>
  <c r="CI49" i="5"/>
  <c r="CL49" i="5" s="1"/>
  <c r="CD49" i="5"/>
  <c r="CG49" i="5" s="1"/>
  <c r="BF49" i="5"/>
  <c r="BR49" i="5" s="1"/>
  <c r="BU49" i="5" s="1"/>
  <c r="AT49" i="5"/>
  <c r="AR49" i="5"/>
  <c r="AO49" i="5"/>
  <c r="AJ49" i="5"/>
  <c r="AE49" i="5"/>
  <c r="AH49" i="5" s="1"/>
  <c r="AC49" i="5"/>
  <c r="U49" i="5"/>
  <c r="X49" i="5" s="1"/>
  <c r="S49" i="5"/>
  <c r="P49" i="5"/>
  <c r="K49" i="5"/>
  <c r="I49" i="5"/>
  <c r="BF48" i="5"/>
  <c r="BM48" i="5" s="1"/>
  <c r="BP48" i="5" s="1"/>
  <c r="AT48" i="5"/>
  <c r="AO48" i="5"/>
  <c r="AJ48" i="5"/>
  <c r="AM48" i="5" s="1"/>
  <c r="AE48" i="5"/>
  <c r="AC48" i="5"/>
  <c r="U48" i="5"/>
  <c r="S48" i="5"/>
  <c r="P48" i="5"/>
  <c r="K48" i="5"/>
  <c r="I48" i="5"/>
  <c r="BM34" i="5"/>
  <c r="AO17" i="5"/>
  <c r="AO16" i="5"/>
  <c r="AO14" i="5"/>
  <c r="AO13" i="5"/>
  <c r="AO12" i="5"/>
  <c r="AO11" i="5"/>
  <c r="AO10" i="5"/>
  <c r="CX2" i="5"/>
  <c r="CQ2" i="5"/>
  <c r="CS2" i="5" s="1"/>
  <c r="CK2" i="5"/>
  <c r="BM2" i="5"/>
  <c r="BO2" i="5" s="1"/>
  <c r="BI2" i="5"/>
  <c r="BE2" i="5"/>
  <c r="AU2" i="5"/>
  <c r="AV2" i="5" s="1"/>
  <c r="AQ2" i="5"/>
  <c r="CF2" i="5" s="1"/>
  <c r="CH2" i="5" s="1"/>
  <c r="AI2" i="5"/>
  <c r="AL2" i="5" s="1"/>
  <c r="AA2" i="5"/>
  <c r="AD2" i="5" s="1"/>
  <c r="U160" i="4"/>
  <c r="BX148" i="4" s="1"/>
  <c r="U159" i="4"/>
  <c r="X159" i="4" s="1"/>
  <c r="U158" i="4"/>
  <c r="BX146" i="4" s="1"/>
  <c r="CA146" i="4" s="1"/>
  <c r="I158" i="4"/>
  <c r="U157" i="4"/>
  <c r="BX145" i="4" s="1"/>
  <c r="CA145" i="4" s="1"/>
  <c r="I157" i="4"/>
  <c r="U156" i="4"/>
  <c r="I156" i="4"/>
  <c r="U155" i="4"/>
  <c r="X155" i="4" s="1"/>
  <c r="I155" i="4"/>
  <c r="X154" i="4"/>
  <c r="U154" i="4"/>
  <c r="I154" i="4"/>
  <c r="I153" i="4"/>
  <c r="AI148" i="4"/>
  <c r="U148" i="4"/>
  <c r="P148" i="4"/>
  <c r="S148" i="4" s="1"/>
  <c r="K148" i="4"/>
  <c r="N148" i="4" s="1"/>
  <c r="AI147" i="4"/>
  <c r="U147" i="4"/>
  <c r="P147" i="4"/>
  <c r="K147" i="4"/>
  <c r="N147" i="4" s="1"/>
  <c r="I147" i="4"/>
  <c r="AI146" i="4"/>
  <c r="U146" i="4"/>
  <c r="P146" i="4"/>
  <c r="S146" i="4" s="1"/>
  <c r="K146" i="4"/>
  <c r="N146" i="4" s="1"/>
  <c r="I146" i="4"/>
  <c r="AI145" i="4"/>
  <c r="U145" i="4"/>
  <c r="P145" i="4"/>
  <c r="K145" i="4"/>
  <c r="N145" i="4" s="1"/>
  <c r="I145" i="4"/>
  <c r="BX144" i="4"/>
  <c r="AI144" i="4"/>
  <c r="U144" i="4"/>
  <c r="P144" i="4"/>
  <c r="K144" i="4"/>
  <c r="N144" i="4" s="1"/>
  <c r="I144" i="4"/>
  <c r="AI143" i="4"/>
  <c r="U143" i="4"/>
  <c r="P143" i="4"/>
  <c r="K143" i="4"/>
  <c r="N143" i="4" s="1"/>
  <c r="I143" i="4"/>
  <c r="BX142" i="4"/>
  <c r="AI142" i="4"/>
  <c r="U142" i="4"/>
  <c r="P142" i="4"/>
  <c r="S142" i="4" s="1"/>
  <c r="K142" i="4"/>
  <c r="I142" i="4"/>
  <c r="AB136" i="4"/>
  <c r="W136" i="4"/>
  <c r="H136" i="4"/>
  <c r="CD135" i="4"/>
  <c r="Z135" i="4"/>
  <c r="AC135" i="4" s="1"/>
  <c r="U135" i="4"/>
  <c r="P135" i="4"/>
  <c r="K135" i="4"/>
  <c r="I135" i="4"/>
  <c r="CD134" i="4"/>
  <c r="CB134" i="4"/>
  <c r="Z134" i="4"/>
  <c r="U134" i="4"/>
  <c r="X134" i="4" s="1"/>
  <c r="P134" i="4"/>
  <c r="K134" i="4"/>
  <c r="I134" i="4"/>
  <c r="CD133" i="4"/>
  <c r="Z133" i="4"/>
  <c r="AC133" i="4" s="1"/>
  <c r="U133" i="4"/>
  <c r="X133" i="4" s="1"/>
  <c r="P133" i="4"/>
  <c r="K133" i="4"/>
  <c r="N133" i="4" s="1"/>
  <c r="I133" i="4"/>
  <c r="CD132" i="4"/>
  <c r="CB132" i="4"/>
  <c r="Z132" i="4"/>
  <c r="AC132" i="4" s="1"/>
  <c r="U132" i="4"/>
  <c r="X132" i="4" s="1"/>
  <c r="P132" i="4"/>
  <c r="K132" i="4"/>
  <c r="I132" i="4"/>
  <c r="CD131" i="4"/>
  <c r="CB131" i="4"/>
  <c r="Z131" i="4"/>
  <c r="U131" i="4"/>
  <c r="P131" i="4"/>
  <c r="K131" i="4"/>
  <c r="I131" i="4"/>
  <c r="CD130" i="4"/>
  <c r="Z130" i="4"/>
  <c r="AC130" i="4" s="1"/>
  <c r="U130" i="4"/>
  <c r="P130" i="4"/>
  <c r="K130" i="4"/>
  <c r="I130" i="4"/>
  <c r="CD129" i="4"/>
  <c r="CB129" i="4"/>
  <c r="AT129" i="4"/>
  <c r="AO129" i="4"/>
  <c r="AJ129" i="4"/>
  <c r="AE129" i="4"/>
  <c r="Z129" i="4"/>
  <c r="U129" i="4"/>
  <c r="P129" i="4"/>
  <c r="K129" i="4"/>
  <c r="I129" i="4"/>
  <c r="U123" i="4"/>
  <c r="BX112" i="4" s="1"/>
  <c r="I123" i="4"/>
  <c r="U122" i="4"/>
  <c r="BX111" i="4" s="1"/>
  <c r="I122" i="4"/>
  <c r="U121" i="4"/>
  <c r="BX110" i="4" s="1"/>
  <c r="CA110" i="4" s="1"/>
  <c r="U120" i="4"/>
  <c r="I120" i="4"/>
  <c r="U119" i="4"/>
  <c r="X119" i="4" s="1"/>
  <c r="I119" i="4"/>
  <c r="U118" i="4"/>
  <c r="X118" i="4" s="1"/>
  <c r="I118" i="4"/>
  <c r="U117" i="4"/>
  <c r="X117" i="4" s="1"/>
  <c r="I117" i="4"/>
  <c r="R113" i="4"/>
  <c r="M113" i="4"/>
  <c r="H113" i="4"/>
  <c r="U112" i="4"/>
  <c r="P112" i="4"/>
  <c r="K112" i="4"/>
  <c r="N112" i="4" s="1"/>
  <c r="I112" i="4"/>
  <c r="U111" i="4"/>
  <c r="P111" i="4"/>
  <c r="S111" i="4" s="1"/>
  <c r="N111" i="4"/>
  <c r="K111" i="4"/>
  <c r="I111" i="4"/>
  <c r="U110" i="4"/>
  <c r="P110" i="4"/>
  <c r="S110" i="4" s="1"/>
  <c r="K110" i="4"/>
  <c r="N110" i="4" s="1"/>
  <c r="I110" i="4"/>
  <c r="BX109" i="4"/>
  <c r="CA109" i="4" s="1"/>
  <c r="U109" i="4"/>
  <c r="P109" i="4"/>
  <c r="K109" i="4"/>
  <c r="N109" i="4" s="1"/>
  <c r="I109" i="4"/>
  <c r="BX108" i="4"/>
  <c r="U108" i="4"/>
  <c r="P108" i="4"/>
  <c r="N108" i="4"/>
  <c r="K108" i="4"/>
  <c r="I108" i="4"/>
  <c r="U107" i="4"/>
  <c r="P107" i="4"/>
  <c r="S107" i="4" s="1"/>
  <c r="K107" i="4"/>
  <c r="N107" i="4" s="1"/>
  <c r="I107" i="4"/>
  <c r="BX106" i="4"/>
  <c r="U106" i="4"/>
  <c r="P106" i="4"/>
  <c r="S106" i="4" s="1"/>
  <c r="K106" i="4"/>
  <c r="N106" i="4" s="1"/>
  <c r="AB100" i="4"/>
  <c r="W100" i="4"/>
  <c r="M100" i="4"/>
  <c r="H100" i="4"/>
  <c r="CD99" i="4"/>
  <c r="BY99" i="4"/>
  <c r="CB99" i="4" s="1"/>
  <c r="AC99" i="4"/>
  <c r="Z99" i="4"/>
  <c r="U99" i="4"/>
  <c r="P99" i="4"/>
  <c r="K99" i="4"/>
  <c r="I99" i="4"/>
  <c r="CD98" i="4"/>
  <c r="BY98" i="4"/>
  <c r="CB98" i="4" s="1"/>
  <c r="Z98" i="4"/>
  <c r="AC98" i="4" s="1"/>
  <c r="U98" i="4"/>
  <c r="X98" i="4" s="1"/>
  <c r="P98" i="4"/>
  <c r="K98" i="4"/>
  <c r="N98" i="4" s="1"/>
  <c r="I98" i="4"/>
  <c r="CD97" i="4"/>
  <c r="BY97" i="4"/>
  <c r="CB97" i="4" s="1"/>
  <c r="Z97" i="4"/>
  <c r="AC97" i="4" s="1"/>
  <c r="U97" i="4"/>
  <c r="X97" i="4" s="1"/>
  <c r="P97" i="4"/>
  <c r="K97" i="4"/>
  <c r="I97" i="4"/>
  <c r="CD96" i="4"/>
  <c r="CB96" i="4"/>
  <c r="BY96" i="4"/>
  <c r="Z96" i="4"/>
  <c r="AC96" i="4" s="1"/>
  <c r="U96" i="4"/>
  <c r="X96" i="4" s="1"/>
  <c r="P96" i="4"/>
  <c r="K96" i="4"/>
  <c r="N96" i="4" s="1"/>
  <c r="I96" i="4"/>
  <c r="CD95" i="4"/>
  <c r="BY95" i="4"/>
  <c r="CB95" i="4" s="1"/>
  <c r="Z95" i="4"/>
  <c r="AC95" i="4" s="1"/>
  <c r="X95" i="4"/>
  <c r="U95" i="4"/>
  <c r="P95" i="4"/>
  <c r="K95" i="4"/>
  <c r="I95" i="4"/>
  <c r="CD94" i="4"/>
  <c r="BY94" i="4"/>
  <c r="CB94" i="4" s="1"/>
  <c r="Z94" i="4"/>
  <c r="U94" i="4"/>
  <c r="P94" i="4"/>
  <c r="K94" i="4"/>
  <c r="I94" i="4"/>
  <c r="CD93" i="4"/>
  <c r="BY93" i="4"/>
  <c r="CB93" i="4" s="1"/>
  <c r="AT93" i="4"/>
  <c r="AO93" i="4"/>
  <c r="AJ93" i="4"/>
  <c r="AE93" i="4"/>
  <c r="Z93" i="4"/>
  <c r="U93" i="4"/>
  <c r="P93" i="4"/>
  <c r="K93" i="4"/>
  <c r="I93" i="4"/>
  <c r="W86" i="4"/>
  <c r="M86" i="4"/>
  <c r="F76" i="4"/>
  <c r="A74" i="4"/>
  <c r="U73" i="4"/>
  <c r="T73" i="4"/>
  <c r="A73" i="4"/>
  <c r="A72" i="4"/>
  <c r="AR70" i="4"/>
  <c r="AL70" i="4"/>
  <c r="AG70" i="4"/>
  <c r="AB70" i="4"/>
  <c r="W70" i="4"/>
  <c r="R70" i="4"/>
  <c r="M70" i="4"/>
  <c r="H70" i="4"/>
  <c r="W87" i="4" s="1"/>
  <c r="F68" i="4"/>
  <c r="K84" i="4" s="1"/>
  <c r="N84" i="4" s="1"/>
  <c r="AE67" i="4"/>
  <c r="AH67" i="4" s="1"/>
  <c r="F67" i="4"/>
  <c r="AP67" i="4" s="1"/>
  <c r="F66" i="4"/>
  <c r="P82" i="4" s="1"/>
  <c r="F65" i="4"/>
  <c r="AJ65" i="4" s="1"/>
  <c r="AM65" i="4" s="1"/>
  <c r="F64" i="4"/>
  <c r="U80" i="4" s="1"/>
  <c r="X80" i="4" s="1"/>
  <c r="F63" i="4"/>
  <c r="K79" i="4" s="1"/>
  <c r="F62" i="4"/>
  <c r="U78" i="4" s="1"/>
  <c r="AN59" i="4"/>
  <c r="AJ55" i="4"/>
  <c r="U55" i="4"/>
  <c r="BX44" i="4" s="1"/>
  <c r="U54" i="4"/>
  <c r="I54" i="4"/>
  <c r="U53" i="4"/>
  <c r="BX42" i="4" s="1"/>
  <c r="I53" i="4"/>
  <c r="U52" i="4"/>
  <c r="I52" i="4"/>
  <c r="U51" i="4"/>
  <c r="X51" i="4" s="1"/>
  <c r="I51" i="4"/>
  <c r="X50" i="4"/>
  <c r="U50" i="4"/>
  <c r="I50" i="4"/>
  <c r="AN49" i="4"/>
  <c r="AP49" i="4" s="1"/>
  <c r="U49" i="4"/>
  <c r="X49" i="4" s="1"/>
  <c r="I49" i="4"/>
  <c r="I48" i="4"/>
  <c r="AV45" i="4"/>
  <c r="AQ45" i="4"/>
  <c r="AL45" i="4"/>
  <c r="AG45" i="4"/>
  <c r="AB45" i="4"/>
  <c r="W45" i="4"/>
  <c r="R45" i="4"/>
  <c r="M45" i="4"/>
  <c r="M46" i="4" s="1"/>
  <c r="H45" i="4"/>
  <c r="AT44" i="4"/>
  <c r="AJ44" i="4"/>
  <c r="AM44" i="4" s="1"/>
  <c r="AE44" i="4"/>
  <c r="AH44" i="4" s="1"/>
  <c r="Z44" i="4"/>
  <c r="U44" i="4"/>
  <c r="X44" i="4" s="1"/>
  <c r="P44" i="4"/>
  <c r="K44" i="4"/>
  <c r="N44" i="4" s="1"/>
  <c r="I44" i="4"/>
  <c r="B44" i="4"/>
  <c r="BX43" i="4"/>
  <c r="CA43" i="4" s="1"/>
  <c r="AT43" i="4"/>
  <c r="AJ43" i="4"/>
  <c r="AM43" i="4" s="1"/>
  <c r="AE43" i="4"/>
  <c r="AH43" i="4" s="1"/>
  <c r="Z43" i="4"/>
  <c r="AC43" i="4" s="1"/>
  <c r="U43" i="4"/>
  <c r="P43" i="4"/>
  <c r="S43" i="4" s="1"/>
  <c r="N43" i="4"/>
  <c r="K43" i="4"/>
  <c r="AO43" i="4" s="1"/>
  <c r="AR43" i="4" s="1"/>
  <c r="I43" i="4"/>
  <c r="B43" i="4"/>
  <c r="AT42" i="4"/>
  <c r="AJ42" i="4"/>
  <c r="AH42" i="4"/>
  <c r="AE42" i="4"/>
  <c r="Z42" i="4"/>
  <c r="AC42" i="4" s="1"/>
  <c r="U42" i="4"/>
  <c r="X42" i="4" s="1"/>
  <c r="P42" i="4"/>
  <c r="S42" i="4" s="1"/>
  <c r="K42" i="4"/>
  <c r="AO42" i="4" s="1"/>
  <c r="I42" i="4"/>
  <c r="B42" i="4"/>
  <c r="BX41" i="4"/>
  <c r="AT41" i="4"/>
  <c r="AW41" i="4" s="1"/>
  <c r="AJ41" i="4"/>
  <c r="AM41" i="4" s="1"/>
  <c r="AE41" i="4"/>
  <c r="AH41" i="4" s="1"/>
  <c r="Z41" i="4"/>
  <c r="AC41" i="4" s="1"/>
  <c r="U41" i="4"/>
  <c r="X41" i="4" s="1"/>
  <c r="P41" i="4"/>
  <c r="K41" i="4"/>
  <c r="AO41" i="4" s="1"/>
  <c r="I41" i="4"/>
  <c r="B41" i="4"/>
  <c r="BX40" i="4"/>
  <c r="AT40" i="4"/>
  <c r="AW40" i="4" s="1"/>
  <c r="AJ40" i="4"/>
  <c r="AM40" i="4" s="1"/>
  <c r="AE40" i="4"/>
  <c r="AH40" i="4" s="1"/>
  <c r="Z40" i="4"/>
  <c r="U40" i="4"/>
  <c r="X40" i="4" s="1"/>
  <c r="P40" i="4"/>
  <c r="K40" i="4"/>
  <c r="AO40" i="4" s="1"/>
  <c r="AR40" i="4" s="1"/>
  <c r="I40" i="4"/>
  <c r="B40" i="4"/>
  <c r="BX39" i="4"/>
  <c r="AT39" i="4"/>
  <c r="AW39" i="4" s="1"/>
  <c r="AJ39" i="4"/>
  <c r="AM39" i="4" s="1"/>
  <c r="AE39" i="4"/>
  <c r="AH39" i="4" s="1"/>
  <c r="Z39" i="4"/>
  <c r="AC39" i="4" s="1"/>
  <c r="U39" i="4"/>
  <c r="X39" i="4" s="1"/>
  <c r="P39" i="4"/>
  <c r="S39" i="4" s="1"/>
  <c r="K39" i="4"/>
  <c r="AO39" i="4" s="1"/>
  <c r="AR39" i="4" s="1"/>
  <c r="I39" i="4"/>
  <c r="B39" i="4"/>
  <c r="BX38" i="4"/>
  <c r="AT38" i="4"/>
  <c r="AJ38" i="4"/>
  <c r="AM38" i="4" s="1"/>
  <c r="AE38" i="4"/>
  <c r="AH38" i="4" s="1"/>
  <c r="Z38" i="4"/>
  <c r="U38" i="4"/>
  <c r="P38" i="4"/>
  <c r="K38" i="4"/>
  <c r="I38" i="4"/>
  <c r="BA32" i="4"/>
  <c r="BC30" i="4"/>
  <c r="AV30" i="4"/>
  <c r="AQ30" i="4"/>
  <c r="AL30" i="4"/>
  <c r="AG30" i="4"/>
  <c r="AB30" i="4"/>
  <c r="W30" i="4"/>
  <c r="R30" i="4"/>
  <c r="R31" i="4" s="1"/>
  <c r="M30" i="4"/>
  <c r="H30" i="4"/>
  <c r="AB31" i="4" s="1"/>
  <c r="CD29" i="4"/>
  <c r="CG29" i="4" s="1"/>
  <c r="BY29" i="4"/>
  <c r="AT29" i="4"/>
  <c r="AO29" i="4"/>
  <c r="AR29" i="4" s="1"/>
  <c r="AJ29" i="4"/>
  <c r="AE29" i="4"/>
  <c r="Z29" i="4"/>
  <c r="U29" i="4"/>
  <c r="P29" i="4"/>
  <c r="S29" i="4" s="1"/>
  <c r="N29" i="4"/>
  <c r="K29" i="4"/>
  <c r="I29" i="4"/>
  <c r="CD28" i="4"/>
  <c r="CG28" i="4" s="1"/>
  <c r="BY28" i="4"/>
  <c r="CB28" i="4" s="1"/>
  <c r="AT28" i="4"/>
  <c r="AW28" i="4" s="1"/>
  <c r="AO28" i="4"/>
  <c r="AR28" i="4" s="1"/>
  <c r="AJ28" i="4"/>
  <c r="AM28" i="4" s="1"/>
  <c r="AE28" i="4"/>
  <c r="AH28" i="4" s="1"/>
  <c r="Z28" i="4"/>
  <c r="AC28" i="4" s="1"/>
  <c r="X28" i="4"/>
  <c r="U28" i="4"/>
  <c r="P28" i="4"/>
  <c r="S28" i="4" s="1"/>
  <c r="K28" i="4"/>
  <c r="N28" i="4" s="1"/>
  <c r="I28" i="4"/>
  <c r="CD27" i="4"/>
  <c r="CG27" i="4" s="1"/>
  <c r="BY27" i="4"/>
  <c r="AT27" i="4"/>
  <c r="AW27" i="4" s="1"/>
  <c r="AO27" i="4"/>
  <c r="AJ27" i="4"/>
  <c r="AM27" i="4" s="1"/>
  <c r="AE27" i="4"/>
  <c r="AH27" i="4" s="1"/>
  <c r="Z27" i="4"/>
  <c r="AC27" i="4" s="1"/>
  <c r="U27" i="4"/>
  <c r="X27" i="4" s="1"/>
  <c r="P27" i="4"/>
  <c r="S27" i="4" s="1"/>
  <c r="K27" i="4"/>
  <c r="I27" i="4"/>
  <c r="CD26" i="4"/>
  <c r="CG26" i="4" s="1"/>
  <c r="BY26" i="4"/>
  <c r="CB26" i="4" s="1"/>
  <c r="AT26" i="4"/>
  <c r="AO26" i="4"/>
  <c r="AR26" i="4" s="1"/>
  <c r="AJ26" i="4"/>
  <c r="AM26" i="4" s="1"/>
  <c r="AH26" i="4"/>
  <c r="AE26" i="4"/>
  <c r="Z26" i="4"/>
  <c r="AC26" i="4" s="1"/>
  <c r="U26" i="4"/>
  <c r="X26" i="4" s="1"/>
  <c r="P26" i="4"/>
  <c r="K26" i="4"/>
  <c r="N26" i="4" s="1"/>
  <c r="I26" i="4"/>
  <c r="CD25" i="4"/>
  <c r="BY25" i="4"/>
  <c r="CB25" i="4" s="1"/>
  <c r="AT25" i="4"/>
  <c r="AW25" i="4" s="1"/>
  <c r="AO25" i="4"/>
  <c r="AR25" i="4" s="1"/>
  <c r="AJ25" i="4"/>
  <c r="AE25" i="4"/>
  <c r="Z25" i="4"/>
  <c r="U25" i="4"/>
  <c r="P25" i="4"/>
  <c r="K25" i="4"/>
  <c r="N25" i="4" s="1"/>
  <c r="I25" i="4"/>
  <c r="CD24" i="4"/>
  <c r="CG24" i="4" s="1"/>
  <c r="BY24" i="4"/>
  <c r="AT24" i="4"/>
  <c r="AO24" i="4"/>
  <c r="AR24" i="4" s="1"/>
  <c r="AJ24" i="4"/>
  <c r="AM24" i="4" s="1"/>
  <c r="AE24" i="4"/>
  <c r="Z24" i="4"/>
  <c r="AC24" i="4" s="1"/>
  <c r="U24" i="4"/>
  <c r="X24" i="4" s="1"/>
  <c r="P24" i="4"/>
  <c r="S24" i="4" s="1"/>
  <c r="K24" i="4"/>
  <c r="I24" i="4"/>
  <c r="CD23" i="4"/>
  <c r="CG23" i="4" s="1"/>
  <c r="CB23" i="4"/>
  <c r="BY23" i="4"/>
  <c r="AT23" i="4"/>
  <c r="AO23" i="4"/>
  <c r="AR23" i="4" s="1"/>
  <c r="AJ23" i="4"/>
  <c r="AM23" i="4" s="1"/>
  <c r="AE23" i="4"/>
  <c r="AH23" i="4" s="1"/>
  <c r="Z23" i="4"/>
  <c r="U23" i="4"/>
  <c r="P23" i="4"/>
  <c r="K23" i="4"/>
  <c r="N23" i="4" s="1"/>
  <c r="I23" i="4"/>
  <c r="BB14" i="4"/>
  <c r="T176" i="3"/>
  <c r="AX176" i="3" s="1"/>
  <c r="T175" i="3"/>
  <c r="AX175" i="3" s="1"/>
  <c r="T174" i="3"/>
  <c r="AX174" i="3" s="1"/>
  <c r="T173" i="3"/>
  <c r="AX173" i="3" s="1"/>
  <c r="T172" i="3"/>
  <c r="AX172" i="3" s="1"/>
  <c r="T171" i="3"/>
  <c r="AX171" i="3" s="1"/>
  <c r="T170" i="3"/>
  <c r="AX170" i="3" s="1"/>
  <c r="T169" i="3"/>
  <c r="AX169" i="3" s="1"/>
  <c r="T168" i="3"/>
  <c r="AX168" i="3" s="1"/>
  <c r="T167" i="3"/>
  <c r="AX167" i="3" s="1"/>
  <c r="AL164" i="3"/>
  <c r="AG164" i="3"/>
  <c r="AB164" i="3"/>
  <c r="W164" i="3"/>
  <c r="T158" i="3"/>
  <c r="AI158" i="3" s="1"/>
  <c r="T157" i="3"/>
  <c r="AS157" i="3" s="1"/>
  <c r="T156" i="3"/>
  <c r="AX156" i="3" s="1"/>
  <c r="BA156" i="3" s="1"/>
  <c r="T155" i="3"/>
  <c r="Y155" i="3" s="1"/>
  <c r="AB155" i="3" s="1"/>
  <c r="T154" i="3"/>
  <c r="AI154" i="3" s="1"/>
  <c r="AL154" i="3" s="1"/>
  <c r="T153" i="3"/>
  <c r="AS153" i="3" s="1"/>
  <c r="T152" i="3"/>
  <c r="Y152" i="3" s="1"/>
  <c r="AB152" i="3" s="1"/>
  <c r="T151" i="3"/>
  <c r="W151" i="3" s="1"/>
  <c r="T150" i="3"/>
  <c r="AS150" i="3" s="1"/>
  <c r="AD149" i="3"/>
  <c r="T149" i="3"/>
  <c r="AX149" i="3" s="1"/>
  <c r="AL146" i="3"/>
  <c r="AG146" i="3"/>
  <c r="AB146" i="3"/>
  <c r="W146" i="3"/>
  <c r="AW143" i="3"/>
  <c r="AZ143" i="3" s="1"/>
  <c r="AR143" i="3"/>
  <c r="AM143" i="3"/>
  <c r="AH143" i="3"/>
  <c r="AC143" i="3"/>
  <c r="X143" i="3"/>
  <c r="S143" i="3"/>
  <c r="AO137" i="3"/>
  <c r="AW136" i="3"/>
  <c r="AR136" i="3"/>
  <c r="AM136" i="3"/>
  <c r="AH136" i="3"/>
  <c r="AC136" i="3"/>
  <c r="X136" i="3"/>
  <c r="AW135" i="3"/>
  <c r="AR135" i="3"/>
  <c r="AM135" i="3"/>
  <c r="AP135" i="3" s="1"/>
  <c r="AH135" i="3"/>
  <c r="AK135" i="3" s="1"/>
  <c r="AC135" i="3"/>
  <c r="X135" i="3"/>
  <c r="AW134" i="3"/>
  <c r="AR134" i="3"/>
  <c r="AM134" i="3"/>
  <c r="AH134" i="3"/>
  <c r="AC134" i="3"/>
  <c r="X134" i="3"/>
  <c r="AW133" i="3"/>
  <c r="AR133" i="3"/>
  <c r="AM133" i="3"/>
  <c r="AH133" i="3"/>
  <c r="AC133" i="3"/>
  <c r="X133" i="3"/>
  <c r="AW132" i="3"/>
  <c r="AR132" i="3"/>
  <c r="AM132" i="3"/>
  <c r="AH132" i="3"/>
  <c r="AC132" i="3"/>
  <c r="X132" i="3"/>
  <c r="AW131" i="3"/>
  <c r="AR131" i="3"/>
  <c r="AM131" i="3"/>
  <c r="AH131" i="3"/>
  <c r="AC131" i="3"/>
  <c r="X131" i="3"/>
  <c r="AW130" i="3"/>
  <c r="AR130" i="3"/>
  <c r="AM130" i="3"/>
  <c r="AH130" i="3"/>
  <c r="AC130" i="3"/>
  <c r="X130" i="3"/>
  <c r="AW129" i="3"/>
  <c r="AR129" i="3"/>
  <c r="AM129" i="3"/>
  <c r="AH129" i="3"/>
  <c r="AC129" i="3"/>
  <c r="X129" i="3"/>
  <c r="AW128" i="3"/>
  <c r="AR128" i="3"/>
  <c r="AM128" i="3"/>
  <c r="AH128" i="3"/>
  <c r="AC128" i="3"/>
  <c r="X128" i="3"/>
  <c r="AW127" i="3"/>
  <c r="AR127" i="3"/>
  <c r="AM127" i="3"/>
  <c r="AH127" i="3"/>
  <c r="AC127" i="3"/>
  <c r="X127" i="3"/>
  <c r="AL124" i="3"/>
  <c r="AG124" i="3"/>
  <c r="AB124" i="3"/>
  <c r="W124" i="3"/>
  <c r="AY121" i="3"/>
  <c r="AT121" i="3"/>
  <c r="AT122" i="3" s="1"/>
  <c r="Z121" i="3"/>
  <c r="Z122" i="3" s="1"/>
  <c r="U121" i="3"/>
  <c r="AW120" i="3"/>
  <c r="AR120" i="3"/>
  <c r="AM120" i="3"/>
  <c r="AH120" i="3"/>
  <c r="AC120" i="3"/>
  <c r="AW119" i="3"/>
  <c r="AR119" i="3"/>
  <c r="AM119" i="3"/>
  <c r="AH119" i="3"/>
  <c r="AC119" i="3"/>
  <c r="AW118" i="3"/>
  <c r="AR118" i="3"/>
  <c r="AM118" i="3"/>
  <c r="AH118" i="3"/>
  <c r="AC118" i="3"/>
  <c r="AW117" i="3"/>
  <c r="AR117" i="3"/>
  <c r="AM117" i="3"/>
  <c r="AH117" i="3"/>
  <c r="AC117" i="3"/>
  <c r="AW116" i="3"/>
  <c r="AR116" i="3"/>
  <c r="AU116" i="3" s="1"/>
  <c r="AM116" i="3"/>
  <c r="AH116" i="3"/>
  <c r="AC116" i="3"/>
  <c r="V116" i="3"/>
  <c r="AW115" i="3"/>
  <c r="AZ115" i="3" s="1"/>
  <c r="AR115" i="3"/>
  <c r="AM115" i="3"/>
  <c r="AH115" i="3"/>
  <c r="AC115" i="3"/>
  <c r="AA115" i="3"/>
  <c r="V115" i="3"/>
  <c r="AW114" i="3"/>
  <c r="AR114" i="3"/>
  <c r="AM114" i="3"/>
  <c r="AH114" i="3"/>
  <c r="AC114" i="3"/>
  <c r="AW113" i="3"/>
  <c r="AR113" i="3"/>
  <c r="AM113" i="3"/>
  <c r="AH113" i="3"/>
  <c r="AC113" i="3"/>
  <c r="AW112" i="3"/>
  <c r="AZ112" i="3" s="1"/>
  <c r="AR112" i="3"/>
  <c r="AU112" i="3" s="1"/>
  <c r="AM112" i="3"/>
  <c r="AH112" i="3"/>
  <c r="AC112" i="3"/>
  <c r="V112" i="3"/>
  <c r="AW111" i="3"/>
  <c r="AR111" i="3"/>
  <c r="AM111" i="3"/>
  <c r="AH111" i="3"/>
  <c r="AC111" i="3"/>
  <c r="AV106" i="3"/>
  <c r="AV124" i="3" s="1"/>
  <c r="AR106" i="3"/>
  <c r="AQ124" i="3" s="1"/>
  <c r="BS103" i="3"/>
  <c r="BN103" i="3"/>
  <c r="BI103" i="3"/>
  <c r="BD103" i="3"/>
  <c r="AY103" i="3"/>
  <c r="AT103" i="3"/>
  <c r="AO103" i="3"/>
  <c r="AJ103" i="3"/>
  <c r="AE103" i="3"/>
  <c r="Z103" i="3"/>
  <c r="U103" i="3"/>
  <c r="BQ102" i="3"/>
  <c r="BL102" i="3"/>
  <c r="BG102" i="3"/>
  <c r="BB102" i="3"/>
  <c r="AW102" i="3"/>
  <c r="AR102" i="3"/>
  <c r="AM102" i="3"/>
  <c r="AH102" i="3"/>
  <c r="AC102" i="3"/>
  <c r="X102" i="3"/>
  <c r="BQ101" i="3"/>
  <c r="BL101" i="3"/>
  <c r="BG101" i="3"/>
  <c r="BB101" i="3"/>
  <c r="AW101" i="3"/>
  <c r="AR101" i="3"/>
  <c r="AM101" i="3"/>
  <c r="AH101" i="3"/>
  <c r="AC101" i="3"/>
  <c r="X101" i="3"/>
  <c r="BQ100" i="3"/>
  <c r="BL100" i="3"/>
  <c r="BG100" i="3"/>
  <c r="BB100" i="3"/>
  <c r="AW100" i="3"/>
  <c r="AR100" i="3"/>
  <c r="AM100" i="3"/>
  <c r="AH100" i="3"/>
  <c r="AC100" i="3"/>
  <c r="X100" i="3"/>
  <c r="V100" i="3"/>
  <c r="BQ99" i="3"/>
  <c r="BT99" i="3" s="1"/>
  <c r="BL99" i="3"/>
  <c r="BG99" i="3"/>
  <c r="BB99" i="3"/>
  <c r="AW99" i="3"/>
  <c r="AZ99" i="3" s="1"/>
  <c r="AR99" i="3"/>
  <c r="AM99" i="3"/>
  <c r="AH99" i="3"/>
  <c r="AC99" i="3"/>
  <c r="X99" i="3"/>
  <c r="V99" i="3"/>
  <c r="BQ98" i="3"/>
  <c r="BL98" i="3"/>
  <c r="BG98" i="3"/>
  <c r="BB98" i="3"/>
  <c r="AW98" i="3"/>
  <c r="AR98" i="3"/>
  <c r="AM98" i="3"/>
  <c r="AH98" i="3"/>
  <c r="AC98" i="3"/>
  <c r="X98" i="3"/>
  <c r="BQ97" i="3"/>
  <c r="BL97" i="3"/>
  <c r="BG97" i="3"/>
  <c r="BB97" i="3"/>
  <c r="AW97" i="3"/>
  <c r="AR97" i="3"/>
  <c r="AM97" i="3"/>
  <c r="AH97" i="3"/>
  <c r="AC97" i="3"/>
  <c r="X97" i="3"/>
  <c r="V97" i="3"/>
  <c r="BQ96" i="3"/>
  <c r="BL96" i="3"/>
  <c r="BG96" i="3"/>
  <c r="BB96" i="3"/>
  <c r="AW96" i="3"/>
  <c r="AR96" i="3"/>
  <c r="AM96" i="3"/>
  <c r="AP96" i="3" s="1"/>
  <c r="AH96" i="3"/>
  <c r="AC96" i="3"/>
  <c r="X96" i="3"/>
  <c r="V96" i="3"/>
  <c r="M76" i="3"/>
  <c r="BQ95" i="3"/>
  <c r="BL95" i="3"/>
  <c r="BG95" i="3"/>
  <c r="BB95" i="3"/>
  <c r="AW95" i="3"/>
  <c r="AR95" i="3"/>
  <c r="AM95" i="3"/>
  <c r="AH95" i="3"/>
  <c r="AC95" i="3"/>
  <c r="X95" i="3"/>
  <c r="M75" i="3"/>
  <c r="BQ94" i="3"/>
  <c r="BL94" i="3"/>
  <c r="BG94" i="3"/>
  <c r="BJ94" i="3" s="1"/>
  <c r="BB94" i="3"/>
  <c r="AW94" i="3"/>
  <c r="AR94" i="3"/>
  <c r="AM94" i="3"/>
  <c r="AH94" i="3"/>
  <c r="AC94" i="3"/>
  <c r="X94" i="3"/>
  <c r="BQ93" i="3"/>
  <c r="BL93" i="3"/>
  <c r="BG93" i="3"/>
  <c r="BB93" i="3"/>
  <c r="AW93" i="3"/>
  <c r="AR93" i="3"/>
  <c r="AM93" i="3"/>
  <c r="AH93" i="3"/>
  <c r="AC93" i="3"/>
  <c r="X93" i="3"/>
  <c r="V93" i="3"/>
  <c r="M70" i="3"/>
  <c r="BP89" i="3"/>
  <c r="BK89" i="3"/>
  <c r="BF89" i="3"/>
  <c r="BA89" i="3"/>
  <c r="AV89" i="3"/>
  <c r="AL89" i="3"/>
  <c r="AB89" i="3"/>
  <c r="BS87" i="3"/>
  <c r="BN87" i="3"/>
  <c r="BI87" i="3"/>
  <c r="BD87" i="3"/>
  <c r="AY87" i="3"/>
  <c r="AT87" i="3"/>
  <c r="AO87" i="3"/>
  <c r="AJ87" i="3"/>
  <c r="AE87" i="3"/>
  <c r="U87" i="3"/>
  <c r="BT86" i="3"/>
  <c r="AR86" i="3"/>
  <c r="AM86" i="3"/>
  <c r="AH86" i="3"/>
  <c r="AC86" i="3"/>
  <c r="AA86" i="3"/>
  <c r="V86" i="3"/>
  <c r="AR85" i="3"/>
  <c r="AM85" i="3"/>
  <c r="AH85" i="3"/>
  <c r="AC85" i="3"/>
  <c r="V85" i="3"/>
  <c r="BT84" i="3"/>
  <c r="AR84" i="3"/>
  <c r="AM84" i="3"/>
  <c r="AH84" i="3"/>
  <c r="AC84" i="3"/>
  <c r="V84" i="3"/>
  <c r="AR83" i="3"/>
  <c r="AM83" i="3"/>
  <c r="AH83" i="3"/>
  <c r="AC83" i="3"/>
  <c r="V83" i="3"/>
  <c r="AR82" i="3"/>
  <c r="AM82" i="3"/>
  <c r="AH82" i="3"/>
  <c r="AC82" i="3"/>
  <c r="V82" i="3"/>
  <c r="AR81" i="3"/>
  <c r="AM81" i="3"/>
  <c r="AH81" i="3"/>
  <c r="AC81" i="3"/>
  <c r="V81" i="3"/>
  <c r="AR80" i="3"/>
  <c r="AM80" i="3"/>
  <c r="AH80" i="3"/>
  <c r="AC80" i="3"/>
  <c r="V80" i="3"/>
  <c r="AR79" i="3"/>
  <c r="AM79" i="3"/>
  <c r="AH79" i="3"/>
  <c r="AC79" i="3"/>
  <c r="AF79" i="3" s="1"/>
  <c r="V79" i="3"/>
  <c r="AR78" i="3"/>
  <c r="AM78" i="3"/>
  <c r="AH78" i="3"/>
  <c r="AC78" i="3"/>
  <c r="V78" i="3"/>
  <c r="AR77" i="3"/>
  <c r="AM77" i="3"/>
  <c r="AH77" i="3"/>
  <c r="AC77" i="3"/>
  <c r="AC57" i="3"/>
  <c r="X57" i="3"/>
  <c r="S57" i="3"/>
  <c r="AW57" i="3" s="1"/>
  <c r="AC56" i="3"/>
  <c r="X56" i="3"/>
  <c r="S56" i="3"/>
  <c r="AW56" i="3" s="1"/>
  <c r="AC55" i="3"/>
  <c r="X55" i="3"/>
  <c r="S55" i="3"/>
  <c r="AM55" i="3" s="1"/>
  <c r="AC54" i="3"/>
  <c r="X54" i="3"/>
  <c r="S54" i="3"/>
  <c r="AW54" i="3" s="1"/>
  <c r="AC53" i="3"/>
  <c r="X53" i="3"/>
  <c r="S53" i="3"/>
  <c r="AW53" i="3" s="1"/>
  <c r="AC52" i="3"/>
  <c r="X52" i="3"/>
  <c r="S52" i="3"/>
  <c r="AW52" i="3" s="1"/>
  <c r="AC51" i="3"/>
  <c r="X51" i="3"/>
  <c r="S51" i="3"/>
  <c r="AR51" i="3" s="1"/>
  <c r="AC50" i="3"/>
  <c r="X50" i="3"/>
  <c r="S50" i="3"/>
  <c r="AR50" i="3" s="1"/>
  <c r="AC49" i="3"/>
  <c r="X49" i="3"/>
  <c r="S49" i="3"/>
  <c r="AM49" i="3" s="1"/>
  <c r="AC48" i="3"/>
  <c r="X48" i="3"/>
  <c r="S48" i="3"/>
  <c r="AH48" i="3" s="1"/>
  <c r="AK45" i="3"/>
  <c r="AF45" i="3"/>
  <c r="AA45" i="3"/>
  <c r="V45" i="3"/>
  <c r="AY42" i="3"/>
  <c r="AT42" i="3"/>
  <c r="AT43" i="3" s="1"/>
  <c r="U42" i="3"/>
  <c r="AW41" i="3"/>
  <c r="AR41" i="3"/>
  <c r="AM41" i="3"/>
  <c r="AH41" i="3"/>
  <c r="AC41" i="3"/>
  <c r="X41" i="3"/>
  <c r="V41" i="3"/>
  <c r="AW40" i="3"/>
  <c r="AR40" i="3"/>
  <c r="AM40" i="3"/>
  <c r="AH40" i="3"/>
  <c r="AC40" i="3"/>
  <c r="X40" i="3"/>
  <c r="V40" i="3"/>
  <c r="AW39" i="3"/>
  <c r="AR39" i="3"/>
  <c r="AM39" i="3"/>
  <c r="AH39" i="3"/>
  <c r="AC39" i="3"/>
  <c r="X39" i="3"/>
  <c r="V39" i="3"/>
  <c r="AW38" i="3"/>
  <c r="AR38" i="3"/>
  <c r="AM38" i="3"/>
  <c r="AH38" i="3"/>
  <c r="AC38" i="3"/>
  <c r="X38" i="3"/>
  <c r="V38" i="3"/>
  <c r="AW37" i="3"/>
  <c r="AR37" i="3"/>
  <c r="AM37" i="3"/>
  <c r="AH37" i="3"/>
  <c r="AC37" i="3"/>
  <c r="X37" i="3"/>
  <c r="V37" i="3"/>
  <c r="AW36" i="3"/>
  <c r="AR36" i="3"/>
  <c r="AM36" i="3"/>
  <c r="AH36" i="3"/>
  <c r="AC36" i="3"/>
  <c r="X36" i="3"/>
  <c r="V36" i="3"/>
  <c r="AW35" i="3"/>
  <c r="AR35" i="3"/>
  <c r="AM35" i="3"/>
  <c r="AH35" i="3"/>
  <c r="AC35" i="3"/>
  <c r="X35" i="3"/>
  <c r="V35" i="3"/>
  <c r="AW34" i="3"/>
  <c r="AR34" i="3"/>
  <c r="AU34" i="3" s="1"/>
  <c r="AM34" i="3"/>
  <c r="AH34" i="3"/>
  <c r="AC34" i="3"/>
  <c r="X34" i="3"/>
  <c r="V34" i="3"/>
  <c r="AW33" i="3"/>
  <c r="AZ33" i="3" s="1"/>
  <c r="AR33" i="3"/>
  <c r="AU33" i="3" s="1"/>
  <c r="AM33" i="3"/>
  <c r="AH33" i="3"/>
  <c r="AC33" i="3"/>
  <c r="X33" i="3"/>
  <c r="V33" i="3"/>
  <c r="AW32" i="3"/>
  <c r="AR32" i="3"/>
  <c r="AM32" i="3"/>
  <c r="AH32" i="3"/>
  <c r="AC32" i="3"/>
  <c r="X32" i="3"/>
  <c r="V32" i="3"/>
  <c r="BT30" i="3"/>
  <c r="BT28" i="3"/>
  <c r="M23" i="3"/>
  <c r="M22" i="3"/>
  <c r="BS25" i="3"/>
  <c r="BN25" i="3"/>
  <c r="BI25" i="3"/>
  <c r="BD25" i="3"/>
  <c r="AY25" i="3"/>
  <c r="AT25" i="3"/>
  <c r="U25" i="3"/>
  <c r="M21" i="3"/>
  <c r="BQ24" i="3"/>
  <c r="BL24" i="3"/>
  <c r="BG24" i="3"/>
  <c r="BB24" i="3"/>
  <c r="AW24" i="3"/>
  <c r="AR24" i="3"/>
  <c r="AU24" i="3" s="1"/>
  <c r="AM24" i="3"/>
  <c r="AH24" i="3"/>
  <c r="AK24" i="3" s="1"/>
  <c r="AC24" i="3"/>
  <c r="AF24" i="3" s="1"/>
  <c r="X24" i="3"/>
  <c r="V24" i="3"/>
  <c r="BQ23" i="3"/>
  <c r="BL23" i="3"/>
  <c r="BO23" i="3" s="1"/>
  <c r="BG23" i="3"/>
  <c r="BB23" i="3"/>
  <c r="BE23" i="3" s="1"/>
  <c r="AW23" i="3"/>
  <c r="AR23" i="3"/>
  <c r="AM23" i="3"/>
  <c r="AH23" i="3"/>
  <c r="AC23" i="3"/>
  <c r="X23" i="3"/>
  <c r="V23" i="3"/>
  <c r="BQ22" i="3"/>
  <c r="BT22" i="3" s="1"/>
  <c r="BL22" i="3"/>
  <c r="BG22" i="3"/>
  <c r="BB22" i="3"/>
  <c r="BE22" i="3" s="1"/>
  <c r="AW22" i="3"/>
  <c r="AR22" i="3"/>
  <c r="AM22" i="3"/>
  <c r="AP22" i="3" s="1"/>
  <c r="AH22" i="3"/>
  <c r="AC22" i="3"/>
  <c r="X22" i="3"/>
  <c r="V22" i="3"/>
  <c r="BQ21" i="3"/>
  <c r="BL21" i="3"/>
  <c r="BG21" i="3"/>
  <c r="BB21" i="3"/>
  <c r="AW21" i="3"/>
  <c r="AR21" i="3"/>
  <c r="AM21" i="3"/>
  <c r="AH21" i="3"/>
  <c r="AC21" i="3"/>
  <c r="X21" i="3"/>
  <c r="V21" i="3"/>
  <c r="BQ20" i="3"/>
  <c r="BL20" i="3"/>
  <c r="BG20" i="3"/>
  <c r="BB20" i="3"/>
  <c r="AW20" i="3"/>
  <c r="AR20" i="3"/>
  <c r="AM20" i="3"/>
  <c r="AH20" i="3"/>
  <c r="AC20" i="3"/>
  <c r="X20" i="3"/>
  <c r="V20" i="3"/>
  <c r="BQ19" i="3"/>
  <c r="BL19" i="3"/>
  <c r="BG19" i="3"/>
  <c r="BB19" i="3"/>
  <c r="AW19" i="3"/>
  <c r="AR19" i="3"/>
  <c r="AM19" i="3"/>
  <c r="AH19" i="3"/>
  <c r="AC19" i="3"/>
  <c r="X19" i="3"/>
  <c r="V19" i="3"/>
  <c r="BQ18" i="3"/>
  <c r="BL18" i="3"/>
  <c r="BG18" i="3"/>
  <c r="BB18" i="3"/>
  <c r="AW18" i="3"/>
  <c r="AR18" i="3"/>
  <c r="AU18" i="3" s="1"/>
  <c r="AM18" i="3"/>
  <c r="AH18" i="3"/>
  <c r="AC18" i="3"/>
  <c r="X18" i="3"/>
  <c r="V18" i="3"/>
  <c r="BQ17" i="3"/>
  <c r="BL17" i="3"/>
  <c r="BG17" i="3"/>
  <c r="BB17" i="3"/>
  <c r="AW17" i="3"/>
  <c r="AR17" i="3"/>
  <c r="AM17" i="3"/>
  <c r="AH17" i="3"/>
  <c r="AC17" i="3"/>
  <c r="X17" i="3"/>
  <c r="V17" i="3"/>
  <c r="BQ16" i="3"/>
  <c r="BL16" i="3"/>
  <c r="BG16" i="3"/>
  <c r="BB16" i="3"/>
  <c r="AW16" i="3"/>
  <c r="AR16" i="3"/>
  <c r="AM16" i="3"/>
  <c r="AH16" i="3"/>
  <c r="AC16" i="3"/>
  <c r="X16" i="3"/>
  <c r="V16" i="3"/>
  <c r="BQ15" i="3"/>
  <c r="BL15" i="3"/>
  <c r="BG15" i="3"/>
  <c r="BB15" i="3"/>
  <c r="AW15" i="3"/>
  <c r="AR15" i="3"/>
  <c r="AM15" i="3"/>
  <c r="AH15" i="3"/>
  <c r="AC15" i="3"/>
  <c r="X15" i="3"/>
  <c r="V15" i="3"/>
  <c r="AV218" i="2"/>
  <c r="AQ218" i="2"/>
  <c r="AL218" i="2"/>
  <c r="AL219" i="2" s="1"/>
  <c r="AG218" i="2"/>
  <c r="AB218" i="2"/>
  <c r="W218" i="2"/>
  <c r="R218" i="2"/>
  <c r="P217" i="2"/>
  <c r="AO217" i="2" s="1"/>
  <c r="AR217" i="2" s="1"/>
  <c r="P216" i="2"/>
  <c r="AT216" i="2" s="1"/>
  <c r="AW216" i="2" s="1"/>
  <c r="P215" i="2"/>
  <c r="U215" i="2" s="1"/>
  <c r="P214" i="2"/>
  <c r="AE214" i="2" s="1"/>
  <c r="P213" i="2"/>
  <c r="AJ213" i="2" s="1"/>
  <c r="P212" i="2"/>
  <c r="AT212" i="2" s="1"/>
  <c r="AW212" i="2" s="1"/>
  <c r="P211" i="2"/>
  <c r="AJ211" i="2" s="1"/>
  <c r="AM211" i="2" s="1"/>
  <c r="P210" i="2"/>
  <c r="S210" i="2" s="1"/>
  <c r="P209" i="2"/>
  <c r="AE209" i="2" s="1"/>
  <c r="AH209" i="2" s="1"/>
  <c r="P208" i="2"/>
  <c r="AO208" i="2" s="1"/>
  <c r="AS205" i="2"/>
  <c r="AN205" i="2"/>
  <c r="AI205" i="2"/>
  <c r="AD205" i="2"/>
  <c r="Y205" i="2"/>
  <c r="T205" i="2"/>
  <c r="O205" i="2"/>
  <c r="AV199" i="2"/>
  <c r="AQ199" i="2"/>
  <c r="AL199" i="2"/>
  <c r="AG199" i="2"/>
  <c r="AB199" i="2"/>
  <c r="W199" i="2"/>
  <c r="R199" i="2"/>
  <c r="W201" i="2" s="1"/>
  <c r="AT198" i="2"/>
  <c r="AO198" i="2"/>
  <c r="AJ198" i="2"/>
  <c r="AE198" i="2"/>
  <c r="Z198" i="2"/>
  <c r="U198" i="2"/>
  <c r="AT197" i="2"/>
  <c r="AO197" i="2"/>
  <c r="AJ197" i="2"/>
  <c r="AE197" i="2"/>
  <c r="Z197" i="2"/>
  <c r="U197" i="2"/>
  <c r="AT196" i="2"/>
  <c r="AO196" i="2"/>
  <c r="AJ196" i="2"/>
  <c r="AE196" i="2"/>
  <c r="Z196" i="2"/>
  <c r="U196" i="2"/>
  <c r="AT195" i="2"/>
  <c r="AO195" i="2"/>
  <c r="AJ195" i="2"/>
  <c r="AE195" i="2"/>
  <c r="Z195" i="2"/>
  <c r="AC195" i="2" s="1"/>
  <c r="U195" i="2"/>
  <c r="AT194" i="2"/>
  <c r="AO194" i="2"/>
  <c r="AJ194" i="2"/>
  <c r="AE194" i="2"/>
  <c r="AH194" i="2" s="1"/>
  <c r="Z194" i="2"/>
  <c r="U194" i="2"/>
  <c r="X194" i="2" s="1"/>
  <c r="AT193" i="2"/>
  <c r="AW193" i="2" s="1"/>
  <c r="AO193" i="2"/>
  <c r="AJ193" i="2"/>
  <c r="AM193" i="2" s="1"/>
  <c r="AE193" i="2"/>
  <c r="Z193" i="2"/>
  <c r="U193" i="2"/>
  <c r="S193" i="2"/>
  <c r="AT192" i="2"/>
  <c r="AW192" i="2" s="1"/>
  <c r="AO192" i="2"/>
  <c r="AJ192" i="2"/>
  <c r="AE192" i="2"/>
  <c r="AH192" i="2" s="1"/>
  <c r="Z192" i="2"/>
  <c r="AC192" i="2" s="1"/>
  <c r="U192" i="2"/>
  <c r="S192" i="2"/>
  <c r="AT191" i="2"/>
  <c r="AW191" i="2" s="1"/>
  <c r="AO191" i="2"/>
  <c r="AR191" i="2" s="1"/>
  <c r="AJ191" i="2"/>
  <c r="AM191" i="2" s="1"/>
  <c r="AE191" i="2"/>
  <c r="AH191" i="2" s="1"/>
  <c r="Z191" i="2"/>
  <c r="U191" i="2"/>
  <c r="S191" i="2"/>
  <c r="AT190" i="2"/>
  <c r="AW190" i="2" s="1"/>
  <c r="AO190" i="2"/>
  <c r="AJ190" i="2"/>
  <c r="AM190" i="2" s="1"/>
  <c r="AE190" i="2"/>
  <c r="AH190" i="2" s="1"/>
  <c r="Z190" i="2"/>
  <c r="U190" i="2"/>
  <c r="X190" i="2" s="1"/>
  <c r="S190" i="2"/>
  <c r="AT189" i="2"/>
  <c r="AW189" i="2" s="1"/>
  <c r="AO189" i="2"/>
  <c r="AR189" i="2" s="1"/>
  <c r="AJ189" i="2"/>
  <c r="AM189" i="2" s="1"/>
  <c r="AE189" i="2"/>
  <c r="AH189" i="2" s="1"/>
  <c r="Z189" i="2"/>
  <c r="AC189" i="2" s="1"/>
  <c r="U189" i="2"/>
  <c r="X189" i="2" s="1"/>
  <c r="S189" i="2"/>
  <c r="O185" i="2"/>
  <c r="AG183" i="2"/>
  <c r="AV182" i="2"/>
  <c r="AV183" i="2" s="1"/>
  <c r="AQ182" i="2"/>
  <c r="AL182" i="2"/>
  <c r="AG182" i="2"/>
  <c r="AB182" i="2"/>
  <c r="W182" i="2"/>
  <c r="R182" i="2"/>
  <c r="AT181" i="2"/>
  <c r="AW181" i="2" s="1"/>
  <c r="AO181" i="2"/>
  <c r="AR181" i="2" s="1"/>
  <c r="AJ181" i="2"/>
  <c r="AE181" i="2"/>
  <c r="AH181" i="2" s="1"/>
  <c r="Z181" i="2"/>
  <c r="AC181" i="2" s="1"/>
  <c r="U181" i="2"/>
  <c r="X181" i="2" s="1"/>
  <c r="AT180" i="2"/>
  <c r="AO180" i="2"/>
  <c r="AJ180" i="2"/>
  <c r="AM180" i="2" s="1"/>
  <c r="AE180" i="2"/>
  <c r="AH180" i="2" s="1"/>
  <c r="Z180" i="2"/>
  <c r="AC180" i="2" s="1"/>
  <c r="U180" i="2"/>
  <c r="J180" i="2"/>
  <c r="AT179" i="2"/>
  <c r="AO179" i="2"/>
  <c r="AJ179" i="2"/>
  <c r="AE179" i="2"/>
  <c r="Z179" i="2"/>
  <c r="U179" i="2"/>
  <c r="J179" i="2"/>
  <c r="AT178" i="2"/>
  <c r="AW178" i="2" s="1"/>
  <c r="AO178" i="2"/>
  <c r="AR178" i="2" s="1"/>
  <c r="AJ178" i="2"/>
  <c r="AM178" i="2" s="1"/>
  <c r="AE178" i="2"/>
  <c r="AH178" i="2" s="1"/>
  <c r="Z178" i="2"/>
  <c r="AC178" i="2" s="1"/>
  <c r="U178" i="2"/>
  <c r="X178" i="2" s="1"/>
  <c r="S178" i="2"/>
  <c r="J178" i="2"/>
  <c r="AT177" i="2"/>
  <c r="AW177" i="2" s="1"/>
  <c r="AO177" i="2"/>
  <c r="AR177" i="2" s="1"/>
  <c r="AJ177" i="2"/>
  <c r="AM177" i="2" s="1"/>
  <c r="AE177" i="2"/>
  <c r="AH177" i="2" s="1"/>
  <c r="Z177" i="2"/>
  <c r="AC177" i="2" s="1"/>
  <c r="X177" i="2"/>
  <c r="U177" i="2"/>
  <c r="S177" i="2"/>
  <c r="J177" i="2"/>
  <c r="AT176" i="2"/>
  <c r="AW176" i="2" s="1"/>
  <c r="AO176" i="2"/>
  <c r="AJ176" i="2"/>
  <c r="AM176" i="2" s="1"/>
  <c r="AE176" i="2"/>
  <c r="Z176" i="2"/>
  <c r="AC176" i="2" s="1"/>
  <c r="U176" i="2"/>
  <c r="X176" i="2" s="1"/>
  <c r="S176" i="2"/>
  <c r="AT175" i="2"/>
  <c r="AW175" i="2" s="1"/>
  <c r="AO175" i="2"/>
  <c r="AR175" i="2" s="1"/>
  <c r="AJ175" i="2"/>
  <c r="AM175" i="2" s="1"/>
  <c r="AE175" i="2"/>
  <c r="Z175" i="2"/>
  <c r="U175" i="2"/>
  <c r="X175" i="2" s="1"/>
  <c r="AT174" i="2"/>
  <c r="AW174" i="2" s="1"/>
  <c r="AO174" i="2"/>
  <c r="AJ174" i="2"/>
  <c r="AM174" i="2" s="1"/>
  <c r="AE174" i="2"/>
  <c r="Z174" i="2"/>
  <c r="AC174" i="2" s="1"/>
  <c r="U174" i="2"/>
  <c r="AT173" i="2"/>
  <c r="AW173" i="2" s="1"/>
  <c r="AO173" i="2"/>
  <c r="AJ173" i="2"/>
  <c r="AE173" i="2"/>
  <c r="Z173" i="2"/>
  <c r="AC173" i="2" s="1"/>
  <c r="U173" i="2"/>
  <c r="J173" i="2"/>
  <c r="AT172" i="2"/>
  <c r="AO172" i="2"/>
  <c r="AJ172" i="2"/>
  <c r="AM172" i="2" s="1"/>
  <c r="AE172" i="2"/>
  <c r="Z172" i="2"/>
  <c r="U172" i="2"/>
  <c r="AI169" i="2"/>
  <c r="AD169" i="2"/>
  <c r="Y169" i="2"/>
  <c r="T169" i="2"/>
  <c r="AV166" i="2"/>
  <c r="AQ166" i="2"/>
  <c r="AL166" i="2"/>
  <c r="AG166" i="2"/>
  <c r="AB166" i="2"/>
  <c r="W166" i="2"/>
  <c r="R166" i="2"/>
  <c r="AT165" i="2"/>
  <c r="AO165" i="2"/>
  <c r="AJ165" i="2"/>
  <c r="AE165" i="2"/>
  <c r="AT164" i="2"/>
  <c r="AO164" i="2"/>
  <c r="AJ164" i="2"/>
  <c r="AE164" i="2"/>
  <c r="AT163" i="2"/>
  <c r="AW163" i="2" s="1"/>
  <c r="AO163" i="2"/>
  <c r="AJ163" i="2"/>
  <c r="AE163" i="2"/>
  <c r="AC163" i="2"/>
  <c r="X163" i="2"/>
  <c r="S163" i="2"/>
  <c r="AT162" i="2"/>
  <c r="AO162" i="2"/>
  <c r="AJ162" i="2"/>
  <c r="AE162" i="2"/>
  <c r="AH162" i="2" s="1"/>
  <c r="AC162" i="2"/>
  <c r="X162" i="2"/>
  <c r="S162" i="2"/>
  <c r="AT161" i="2"/>
  <c r="AW161" i="2" s="1"/>
  <c r="AO161" i="2"/>
  <c r="AR161" i="2" s="1"/>
  <c r="AJ161" i="2"/>
  <c r="AE161" i="2"/>
  <c r="AH161" i="2" s="1"/>
  <c r="AC161" i="2"/>
  <c r="X161" i="2"/>
  <c r="S161" i="2"/>
  <c r="AT160" i="2"/>
  <c r="AW160" i="2" s="1"/>
  <c r="AO160" i="2"/>
  <c r="AR160" i="2" s="1"/>
  <c r="AJ160" i="2"/>
  <c r="AE160" i="2"/>
  <c r="AH160" i="2" s="1"/>
  <c r="AC160" i="2"/>
  <c r="X160" i="2"/>
  <c r="S160" i="2"/>
  <c r="AT159" i="2"/>
  <c r="AW159" i="2" s="1"/>
  <c r="AO159" i="2"/>
  <c r="AR159" i="2" s="1"/>
  <c r="AJ159" i="2"/>
  <c r="AE159" i="2"/>
  <c r="AH159" i="2" s="1"/>
  <c r="X159" i="2"/>
  <c r="S159" i="2"/>
  <c r="AT158" i="2"/>
  <c r="AW158" i="2" s="1"/>
  <c r="AO158" i="2"/>
  <c r="AJ158" i="2"/>
  <c r="AE158" i="2"/>
  <c r="AH158" i="2" s="1"/>
  <c r="AC158" i="2"/>
  <c r="X158" i="2"/>
  <c r="S158" i="2"/>
  <c r="AT157" i="2"/>
  <c r="AW157" i="2" s="1"/>
  <c r="AO157" i="2"/>
  <c r="AR157" i="2" s="1"/>
  <c r="AJ157" i="2"/>
  <c r="AM157" i="2" s="1"/>
  <c r="AE157" i="2"/>
  <c r="AH157" i="2" s="1"/>
  <c r="AC157" i="2"/>
  <c r="X157" i="2"/>
  <c r="S157" i="2"/>
  <c r="AT156" i="2"/>
  <c r="AW156" i="2" s="1"/>
  <c r="AO156" i="2"/>
  <c r="AR156" i="2" s="1"/>
  <c r="AJ156" i="2"/>
  <c r="AM156" i="2" s="1"/>
  <c r="AE156" i="2"/>
  <c r="AC156" i="2"/>
  <c r="X156" i="2"/>
  <c r="S156" i="2"/>
  <c r="AS151" i="2"/>
  <c r="AS169" i="2" s="1"/>
  <c r="AO151" i="2"/>
  <c r="AN169" i="2" s="1"/>
  <c r="BP148" i="2"/>
  <c r="BK148" i="2"/>
  <c r="BF148" i="2"/>
  <c r="BA148" i="2"/>
  <c r="AV148" i="2"/>
  <c r="AQ148" i="2"/>
  <c r="AL148" i="2"/>
  <c r="AG148" i="2"/>
  <c r="AB148" i="2"/>
  <c r="W148" i="2"/>
  <c r="R148" i="2"/>
  <c r="BN147" i="2"/>
  <c r="BI147" i="2"/>
  <c r="BL147" i="2" s="1"/>
  <c r="BD147" i="2"/>
  <c r="BG147" i="2" s="1"/>
  <c r="AY147" i="2"/>
  <c r="AT147" i="2"/>
  <c r="AW147" i="2" s="1"/>
  <c r="AO147" i="2"/>
  <c r="AJ147" i="2"/>
  <c r="AM147" i="2" s="1"/>
  <c r="AE147" i="2"/>
  <c r="Z147" i="2"/>
  <c r="U147" i="2"/>
  <c r="X147" i="2" s="1"/>
  <c r="BN146" i="2"/>
  <c r="BI146" i="2"/>
  <c r="BL146" i="2" s="1"/>
  <c r="BD146" i="2"/>
  <c r="BG146" i="2" s="1"/>
  <c r="AY146" i="2"/>
  <c r="AT146" i="2"/>
  <c r="AW146" i="2" s="1"/>
  <c r="AO146" i="2"/>
  <c r="AJ146" i="2"/>
  <c r="AE146" i="2"/>
  <c r="Z146" i="2"/>
  <c r="AC146" i="2" s="1"/>
  <c r="U146" i="2"/>
  <c r="X146" i="2" s="1"/>
  <c r="S146" i="2"/>
  <c r="BN145" i="2"/>
  <c r="BI145" i="2"/>
  <c r="BD145" i="2"/>
  <c r="AY145" i="2"/>
  <c r="BB145" i="2" s="1"/>
  <c r="AT145" i="2"/>
  <c r="AW145" i="2" s="1"/>
  <c r="AO145" i="2"/>
  <c r="AJ145" i="2"/>
  <c r="AM145" i="2" s="1"/>
  <c r="AE145" i="2"/>
  <c r="AH145" i="2" s="1"/>
  <c r="Z145" i="2"/>
  <c r="AC145" i="2" s="1"/>
  <c r="U145" i="2"/>
  <c r="S145" i="2"/>
  <c r="BN144" i="2"/>
  <c r="BQ144" i="2" s="1"/>
  <c r="BI144" i="2"/>
  <c r="BL144" i="2" s="1"/>
  <c r="BD144" i="2"/>
  <c r="BG144" i="2" s="1"/>
  <c r="AY144" i="2"/>
  <c r="AT144" i="2"/>
  <c r="AW144" i="2" s="1"/>
  <c r="AO144" i="2"/>
  <c r="AJ144" i="2"/>
  <c r="AM144" i="2" s="1"/>
  <c r="AE144" i="2"/>
  <c r="AH144" i="2" s="1"/>
  <c r="Z144" i="2"/>
  <c r="AC144" i="2" s="1"/>
  <c r="U144" i="2"/>
  <c r="X144" i="2" s="1"/>
  <c r="S144" i="2"/>
  <c r="BN143" i="2"/>
  <c r="BI143" i="2"/>
  <c r="BL143" i="2" s="1"/>
  <c r="BD143" i="2"/>
  <c r="AY143" i="2"/>
  <c r="BB143" i="2" s="1"/>
  <c r="AT143" i="2"/>
  <c r="AO143" i="2"/>
  <c r="AR143" i="2" s="1"/>
  <c r="AJ143" i="2"/>
  <c r="AM143" i="2" s="1"/>
  <c r="AE143" i="2"/>
  <c r="AH143" i="2" s="1"/>
  <c r="Z143" i="2"/>
  <c r="AC143" i="2" s="1"/>
  <c r="U143" i="2"/>
  <c r="X143" i="2" s="1"/>
  <c r="S143" i="2"/>
  <c r="BN142" i="2"/>
  <c r="BQ142" i="2" s="1"/>
  <c r="BI142" i="2"/>
  <c r="BL142" i="2" s="1"/>
  <c r="BD142" i="2"/>
  <c r="AY142" i="2"/>
  <c r="AT142" i="2"/>
  <c r="AO142" i="2"/>
  <c r="AR142" i="2" s="1"/>
  <c r="AJ142" i="2"/>
  <c r="AM142" i="2" s="1"/>
  <c r="AE142" i="2"/>
  <c r="AH142" i="2" s="1"/>
  <c r="Z142" i="2"/>
  <c r="AC142" i="2" s="1"/>
  <c r="U142" i="2"/>
  <c r="S142" i="2"/>
  <c r="BN141" i="2"/>
  <c r="BI141" i="2"/>
  <c r="BD141" i="2"/>
  <c r="BG141" i="2" s="1"/>
  <c r="AY141" i="2"/>
  <c r="BB141" i="2" s="1"/>
  <c r="AT141" i="2"/>
  <c r="AW141" i="2" s="1"/>
  <c r="AO141" i="2"/>
  <c r="AR141" i="2" s="1"/>
  <c r="AJ141" i="2"/>
  <c r="AE141" i="2"/>
  <c r="Z141" i="2"/>
  <c r="U141" i="2"/>
  <c r="X141" i="2" s="1"/>
  <c r="S141" i="2"/>
  <c r="BN140" i="2"/>
  <c r="BI140" i="2"/>
  <c r="BL140" i="2" s="1"/>
  <c r="BD140" i="2"/>
  <c r="AY140" i="2"/>
  <c r="BB140" i="2" s="1"/>
  <c r="AT140" i="2"/>
  <c r="AW140" i="2" s="1"/>
  <c r="AO140" i="2"/>
  <c r="AR140" i="2" s="1"/>
  <c r="AJ140" i="2"/>
  <c r="AE140" i="2"/>
  <c r="AH140" i="2" s="1"/>
  <c r="Z140" i="2"/>
  <c r="U140" i="2"/>
  <c r="X140" i="2" s="1"/>
  <c r="BN139" i="2"/>
  <c r="BQ139" i="2" s="1"/>
  <c r="BI139" i="2"/>
  <c r="BL139" i="2" s="1"/>
  <c r="BD139" i="2"/>
  <c r="BG139" i="2" s="1"/>
  <c r="AY139" i="2"/>
  <c r="BB139" i="2" s="1"/>
  <c r="AT139" i="2"/>
  <c r="AO139" i="2"/>
  <c r="AR139" i="2" s="1"/>
  <c r="AJ139" i="2"/>
  <c r="AM139" i="2" s="1"/>
  <c r="AE139" i="2"/>
  <c r="AH139" i="2" s="1"/>
  <c r="Z139" i="2"/>
  <c r="U139" i="2"/>
  <c r="X139" i="2" s="1"/>
  <c r="BN138" i="2"/>
  <c r="BI138" i="2"/>
  <c r="BD138" i="2"/>
  <c r="BG138" i="2" s="1"/>
  <c r="AY138" i="2"/>
  <c r="BB138" i="2" s="1"/>
  <c r="AT138" i="2"/>
  <c r="AW138" i="2" s="1"/>
  <c r="AO138" i="2"/>
  <c r="AR138" i="2" s="1"/>
  <c r="AJ138" i="2"/>
  <c r="AE138" i="2"/>
  <c r="Z138" i="2"/>
  <c r="AC138" i="2" s="1"/>
  <c r="U138" i="2"/>
  <c r="X138" i="2" s="1"/>
  <c r="S138" i="2"/>
  <c r="BM134" i="2"/>
  <c r="BH134" i="2"/>
  <c r="BC134" i="2"/>
  <c r="AX134" i="2"/>
  <c r="AS134" i="2"/>
  <c r="AI134" i="2"/>
  <c r="Y134" i="2"/>
  <c r="BP129" i="2"/>
  <c r="BK129" i="2"/>
  <c r="BF129" i="2"/>
  <c r="BA129" i="2"/>
  <c r="AV129" i="2"/>
  <c r="AQ129" i="2"/>
  <c r="AL129" i="2"/>
  <c r="AG129" i="2"/>
  <c r="AB129" i="2"/>
  <c r="W129" i="2"/>
  <c r="R129" i="2"/>
  <c r="BQ128" i="2"/>
  <c r="BL128" i="2"/>
  <c r="BG128" i="2"/>
  <c r="BB128" i="2"/>
  <c r="AO128" i="2"/>
  <c r="AR128" i="2" s="1"/>
  <c r="AJ128" i="2"/>
  <c r="AE128" i="2"/>
  <c r="AH128" i="2" s="1"/>
  <c r="Z128" i="2"/>
  <c r="AC128" i="2" s="1"/>
  <c r="X128" i="2"/>
  <c r="S128" i="2"/>
  <c r="BG127" i="2"/>
  <c r="BB127" i="2"/>
  <c r="AW127" i="2"/>
  <c r="AO127" i="2"/>
  <c r="AR127" i="2" s="1"/>
  <c r="AJ127" i="2"/>
  <c r="AE127" i="2"/>
  <c r="AH127" i="2" s="1"/>
  <c r="Z127" i="2"/>
  <c r="AC127" i="2" s="1"/>
  <c r="X127" i="2"/>
  <c r="S127" i="2"/>
  <c r="BL126" i="2"/>
  <c r="BG126" i="2"/>
  <c r="BB126" i="2"/>
  <c r="AW126" i="2"/>
  <c r="AO126" i="2"/>
  <c r="AR126" i="2" s="1"/>
  <c r="AJ126" i="2"/>
  <c r="AM126" i="2" s="1"/>
  <c r="AE126" i="2"/>
  <c r="AH126" i="2" s="1"/>
  <c r="Z126" i="2"/>
  <c r="AC126" i="2" s="1"/>
  <c r="X126" i="2"/>
  <c r="AO125" i="2"/>
  <c r="AJ125" i="2"/>
  <c r="AM125" i="2" s="1"/>
  <c r="AE125" i="2"/>
  <c r="Z125" i="2"/>
  <c r="AC125" i="2" s="1"/>
  <c r="S125" i="2"/>
  <c r="BQ124" i="2"/>
  <c r="AO124" i="2"/>
  <c r="AJ124" i="2"/>
  <c r="AE124" i="2"/>
  <c r="AH124" i="2" s="1"/>
  <c r="Z124" i="2"/>
  <c r="AC124" i="2" s="1"/>
  <c r="S124" i="2"/>
  <c r="AO123" i="2"/>
  <c r="AR123" i="2" s="1"/>
  <c r="AJ123" i="2"/>
  <c r="AE123" i="2"/>
  <c r="AH123" i="2" s="1"/>
  <c r="Z123" i="2"/>
  <c r="S123" i="2"/>
  <c r="AO122" i="2"/>
  <c r="AR122" i="2" s="1"/>
  <c r="AJ122" i="2"/>
  <c r="AE122" i="2"/>
  <c r="Z122" i="2"/>
  <c r="AO121" i="2"/>
  <c r="AJ121" i="2"/>
  <c r="AE121" i="2"/>
  <c r="AH121" i="2" s="1"/>
  <c r="Z121" i="2"/>
  <c r="AC121" i="2" s="1"/>
  <c r="AO120" i="2"/>
  <c r="AJ120" i="2"/>
  <c r="AE120" i="2"/>
  <c r="Z120" i="2"/>
  <c r="AO119" i="2"/>
  <c r="AJ119" i="2"/>
  <c r="AE119" i="2"/>
  <c r="Z119" i="2"/>
  <c r="Q115" i="2"/>
  <c r="AA113" i="2"/>
  <c r="BH88" i="2"/>
  <c r="BB88" i="2"/>
  <c r="W88" i="2"/>
  <c r="R88" i="2"/>
  <c r="AT87" i="2"/>
  <c r="AW87" i="2" s="1"/>
  <c r="AR87" i="2"/>
  <c r="AO87" i="2"/>
  <c r="AJ87" i="2"/>
  <c r="AM87" i="2" s="1"/>
  <c r="AE87" i="2"/>
  <c r="AH87" i="2" s="1"/>
  <c r="Z87" i="2"/>
  <c r="AC87" i="2" s="1"/>
  <c r="U87" i="2"/>
  <c r="X87" i="2" s="1"/>
  <c r="P87" i="2"/>
  <c r="AZ87" i="2" s="1"/>
  <c r="AT86" i="2"/>
  <c r="AW86" i="2" s="1"/>
  <c r="AO86" i="2"/>
  <c r="AR86" i="2" s="1"/>
  <c r="AJ86" i="2"/>
  <c r="AM86" i="2" s="1"/>
  <c r="AE86" i="2"/>
  <c r="AH86" i="2" s="1"/>
  <c r="Z86" i="2"/>
  <c r="AC86" i="2" s="1"/>
  <c r="X86" i="2"/>
  <c r="U86" i="2"/>
  <c r="P86" i="2"/>
  <c r="BF87" i="2" s="1"/>
  <c r="BI87" i="2" s="1"/>
  <c r="AT85" i="2"/>
  <c r="AW85" i="2" s="1"/>
  <c r="AR85" i="2"/>
  <c r="AO85" i="2"/>
  <c r="AJ85" i="2"/>
  <c r="AE85" i="2"/>
  <c r="AH85" i="2" s="1"/>
  <c r="Z85" i="2"/>
  <c r="U85" i="2"/>
  <c r="P85" i="2"/>
  <c r="S85" i="2" s="1"/>
  <c r="AT84" i="2"/>
  <c r="AW84" i="2" s="1"/>
  <c r="AO84" i="2"/>
  <c r="AR84" i="2" s="1"/>
  <c r="AJ84" i="2"/>
  <c r="AE84" i="2"/>
  <c r="Z84" i="2"/>
  <c r="U84" i="2"/>
  <c r="X84" i="2" s="1"/>
  <c r="P84" i="2"/>
  <c r="BF85" i="2" s="1"/>
  <c r="AT83" i="2"/>
  <c r="AW83" i="2" s="1"/>
  <c r="AO83" i="2"/>
  <c r="AR83" i="2" s="1"/>
  <c r="AJ83" i="2"/>
  <c r="AE83" i="2"/>
  <c r="AH83" i="2" s="1"/>
  <c r="Z83" i="2"/>
  <c r="AC83" i="2" s="1"/>
  <c r="U83" i="2"/>
  <c r="X83" i="2" s="1"/>
  <c r="P83" i="2"/>
  <c r="BF84" i="2" s="1"/>
  <c r="BI84" i="2" s="1"/>
  <c r="AT82" i="2"/>
  <c r="AW82" i="2" s="1"/>
  <c r="AO82" i="2"/>
  <c r="AR82" i="2" s="1"/>
  <c r="AJ82" i="2"/>
  <c r="AE82" i="2"/>
  <c r="AH82" i="2" s="1"/>
  <c r="Z82" i="2"/>
  <c r="AC82" i="2" s="1"/>
  <c r="U82" i="2"/>
  <c r="X82" i="2" s="1"/>
  <c r="P82" i="2"/>
  <c r="AZ82" i="2" s="1"/>
  <c r="AT81" i="2"/>
  <c r="AW81" i="2" s="1"/>
  <c r="AO81" i="2"/>
  <c r="AR81" i="2" s="1"/>
  <c r="AJ81" i="2"/>
  <c r="AE81" i="2"/>
  <c r="AH81" i="2" s="1"/>
  <c r="Z81" i="2"/>
  <c r="AC81" i="2" s="1"/>
  <c r="U81" i="2"/>
  <c r="P81" i="2"/>
  <c r="BF82" i="2" s="1"/>
  <c r="AT80" i="2"/>
  <c r="AW80" i="2" s="1"/>
  <c r="AO80" i="2"/>
  <c r="AR80" i="2" s="1"/>
  <c r="AJ80" i="2"/>
  <c r="AM80" i="2" s="1"/>
  <c r="AH80" i="2"/>
  <c r="AE80" i="2"/>
  <c r="Z80" i="2"/>
  <c r="AC80" i="2" s="1"/>
  <c r="U80" i="2"/>
  <c r="S80" i="2"/>
  <c r="P80" i="2"/>
  <c r="AZ80" i="2" s="1"/>
  <c r="AT79" i="2"/>
  <c r="AW79" i="2" s="1"/>
  <c r="AO79" i="2"/>
  <c r="AR79" i="2" s="1"/>
  <c r="AM79" i="2"/>
  <c r="AJ79" i="2"/>
  <c r="AE79" i="2"/>
  <c r="Z79" i="2"/>
  <c r="AC79" i="2" s="1"/>
  <c r="U79" i="2"/>
  <c r="X79" i="2" s="1"/>
  <c r="P79" i="2"/>
  <c r="AZ79" i="2" s="1"/>
  <c r="BC79" i="2" s="1"/>
  <c r="AT78" i="2"/>
  <c r="AW78" i="2" s="1"/>
  <c r="AO78" i="2"/>
  <c r="AJ78" i="2"/>
  <c r="AE78" i="2"/>
  <c r="Z78" i="2"/>
  <c r="U78" i="2"/>
  <c r="P78" i="2"/>
  <c r="BF79" i="2" s="1"/>
  <c r="G78" i="2"/>
  <c r="BF74" i="2"/>
  <c r="BB72" i="2"/>
  <c r="AV72" i="2"/>
  <c r="AQ72" i="2"/>
  <c r="AL72" i="2"/>
  <c r="AG72" i="2"/>
  <c r="AB72" i="2"/>
  <c r="W72" i="2"/>
  <c r="R72" i="2"/>
  <c r="AZ71" i="2"/>
  <c r="BC71" i="2" s="1"/>
  <c r="AT71" i="2"/>
  <c r="AW71" i="2" s="1"/>
  <c r="AO71" i="2"/>
  <c r="AR71" i="2" s="1"/>
  <c r="AJ71" i="2"/>
  <c r="AM71" i="2" s="1"/>
  <c r="AE71" i="2"/>
  <c r="Z71" i="2"/>
  <c r="AC71" i="2" s="1"/>
  <c r="U71" i="2"/>
  <c r="X71" i="2" s="1"/>
  <c r="S71" i="2"/>
  <c r="AZ70" i="2"/>
  <c r="BC70" i="2" s="1"/>
  <c r="AT70" i="2"/>
  <c r="AW70" i="2" s="1"/>
  <c r="AO70" i="2"/>
  <c r="AR70" i="2" s="1"/>
  <c r="AJ70" i="2"/>
  <c r="AE70" i="2"/>
  <c r="AH70" i="2" s="1"/>
  <c r="Z70" i="2"/>
  <c r="AC70" i="2" s="1"/>
  <c r="U70" i="2"/>
  <c r="X70" i="2" s="1"/>
  <c r="S70" i="2"/>
  <c r="AZ69" i="2"/>
  <c r="AT69" i="2"/>
  <c r="AW69" i="2" s="1"/>
  <c r="AO69" i="2"/>
  <c r="AR69" i="2" s="1"/>
  <c r="AJ69" i="2"/>
  <c r="AE69" i="2"/>
  <c r="AH69" i="2" s="1"/>
  <c r="Z69" i="2"/>
  <c r="U69" i="2"/>
  <c r="S69" i="2"/>
  <c r="AZ68" i="2"/>
  <c r="AT68" i="2"/>
  <c r="AW68" i="2" s="1"/>
  <c r="AO68" i="2"/>
  <c r="AR68" i="2" s="1"/>
  <c r="AJ68" i="2"/>
  <c r="AE68" i="2"/>
  <c r="Z68" i="2"/>
  <c r="U68" i="2"/>
  <c r="X68" i="2" s="1"/>
  <c r="S68" i="2"/>
  <c r="AZ67" i="2"/>
  <c r="BC67" i="2" s="1"/>
  <c r="AT67" i="2"/>
  <c r="AW67" i="2" s="1"/>
  <c r="AO67" i="2"/>
  <c r="AR67" i="2" s="1"/>
  <c r="AJ67" i="2"/>
  <c r="AE67" i="2"/>
  <c r="AH67" i="2" s="1"/>
  <c r="Z67" i="2"/>
  <c r="AC67" i="2" s="1"/>
  <c r="U67" i="2"/>
  <c r="X67" i="2" s="1"/>
  <c r="S67" i="2"/>
  <c r="AZ66" i="2"/>
  <c r="AT66" i="2"/>
  <c r="AW66" i="2" s="1"/>
  <c r="AO66" i="2"/>
  <c r="AR66" i="2" s="1"/>
  <c r="AJ66" i="2"/>
  <c r="AE66" i="2"/>
  <c r="AH66" i="2" s="1"/>
  <c r="Z66" i="2"/>
  <c r="AC66" i="2" s="1"/>
  <c r="U66" i="2"/>
  <c r="X66" i="2" s="1"/>
  <c r="S66" i="2"/>
  <c r="AZ65" i="2"/>
  <c r="AT65" i="2"/>
  <c r="AW65" i="2" s="1"/>
  <c r="AO65" i="2"/>
  <c r="AR65" i="2" s="1"/>
  <c r="AJ65" i="2"/>
  <c r="AE65" i="2"/>
  <c r="AH65" i="2" s="1"/>
  <c r="Z65" i="2"/>
  <c r="AC65" i="2" s="1"/>
  <c r="U65" i="2"/>
  <c r="S65" i="2"/>
  <c r="AZ64" i="2"/>
  <c r="BC64" i="2" s="1"/>
  <c r="AT64" i="2"/>
  <c r="AW64" i="2" s="1"/>
  <c r="AO64" i="2"/>
  <c r="AR64" i="2" s="1"/>
  <c r="AJ64" i="2"/>
  <c r="AM64" i="2" s="1"/>
  <c r="AE64" i="2"/>
  <c r="AH64" i="2" s="1"/>
  <c r="Z64" i="2"/>
  <c r="AC64" i="2" s="1"/>
  <c r="X64" i="2"/>
  <c r="U64" i="2"/>
  <c r="S64" i="2"/>
  <c r="AZ63" i="2"/>
  <c r="BC63" i="2" s="1"/>
  <c r="AT63" i="2"/>
  <c r="AW63" i="2" s="1"/>
  <c r="AO63" i="2"/>
  <c r="AR63" i="2" s="1"/>
  <c r="AJ63" i="2"/>
  <c r="AM63" i="2" s="1"/>
  <c r="AE63" i="2"/>
  <c r="Z63" i="2"/>
  <c r="AC63" i="2" s="1"/>
  <c r="U63" i="2"/>
  <c r="X63" i="2" s="1"/>
  <c r="S63" i="2"/>
  <c r="AZ62" i="2"/>
  <c r="AT62" i="2"/>
  <c r="AW62" i="2" s="1"/>
  <c r="AO62" i="2"/>
  <c r="AJ62" i="2"/>
  <c r="AE62" i="2"/>
  <c r="Z62" i="2"/>
  <c r="U62" i="2"/>
  <c r="S62" i="2"/>
  <c r="J60" i="2"/>
  <c r="J59" i="2"/>
  <c r="J58" i="2"/>
  <c r="J57" i="2"/>
  <c r="J56" i="2"/>
  <c r="BP55" i="2"/>
  <c r="BK55" i="2"/>
  <c r="BF55" i="2"/>
  <c r="BA55" i="2"/>
  <c r="AV55" i="2"/>
  <c r="AQ55" i="2"/>
  <c r="AL55" i="2"/>
  <c r="AG55" i="2"/>
  <c r="AB55" i="2"/>
  <c r="W55" i="2"/>
  <c r="R55" i="2"/>
  <c r="J55" i="2"/>
  <c r="BN54" i="2"/>
  <c r="BQ54" i="2" s="1"/>
  <c r="BI54" i="2"/>
  <c r="BL54" i="2" s="1"/>
  <c r="BD54" i="2"/>
  <c r="AY54" i="2"/>
  <c r="BB54" i="2" s="1"/>
  <c r="AT54" i="2"/>
  <c r="AO54" i="2"/>
  <c r="AR54" i="2" s="1"/>
  <c r="AJ54" i="2"/>
  <c r="AM54" i="2" s="1"/>
  <c r="AE54" i="2"/>
  <c r="Z54" i="2"/>
  <c r="AC54" i="2" s="1"/>
  <c r="U54" i="2"/>
  <c r="J54" i="2"/>
  <c r="BN53" i="2"/>
  <c r="BQ53" i="2" s="1"/>
  <c r="BI53" i="2"/>
  <c r="BD53" i="2"/>
  <c r="BG53" i="2" s="1"/>
  <c r="AY53" i="2"/>
  <c r="BB53" i="2" s="1"/>
  <c r="AT53" i="2"/>
  <c r="AO53" i="2"/>
  <c r="AR53" i="2" s="1"/>
  <c r="AJ53" i="2"/>
  <c r="AE53" i="2"/>
  <c r="AH53" i="2" s="1"/>
  <c r="Z53" i="2"/>
  <c r="U53" i="2"/>
  <c r="BL25" i="2" s="1"/>
  <c r="BO25" i="2" s="1"/>
  <c r="S53" i="2"/>
  <c r="J53" i="2"/>
  <c r="BN52" i="2"/>
  <c r="BQ52" i="2" s="1"/>
  <c r="BI52" i="2"/>
  <c r="BD52" i="2"/>
  <c r="BG52" i="2" s="1"/>
  <c r="AY52" i="2"/>
  <c r="BB52" i="2" s="1"/>
  <c r="AW52" i="2"/>
  <c r="AT52" i="2"/>
  <c r="AO52" i="2"/>
  <c r="AR52" i="2" s="1"/>
  <c r="AJ52" i="2"/>
  <c r="AM52" i="2" s="1"/>
  <c r="AE52" i="2"/>
  <c r="AH52" i="2" s="1"/>
  <c r="Z52" i="2"/>
  <c r="AC52" i="2" s="1"/>
  <c r="X52" i="2"/>
  <c r="U52" i="2"/>
  <c r="S52" i="2"/>
  <c r="BN51" i="2"/>
  <c r="BI51" i="2"/>
  <c r="BL51" i="2" s="1"/>
  <c r="BD51" i="2"/>
  <c r="BG51" i="2" s="1"/>
  <c r="AY51" i="2"/>
  <c r="BB51" i="2" s="1"/>
  <c r="AT51" i="2"/>
  <c r="AW51" i="2" s="1"/>
  <c r="AO51" i="2"/>
  <c r="AJ51" i="2"/>
  <c r="AM51" i="2" s="1"/>
  <c r="AE51" i="2"/>
  <c r="AH51" i="2" s="1"/>
  <c r="Z51" i="2"/>
  <c r="AC51" i="2" s="1"/>
  <c r="U51" i="2"/>
  <c r="S51" i="2"/>
  <c r="BN50" i="2"/>
  <c r="BI50" i="2"/>
  <c r="BD50" i="2"/>
  <c r="AY50" i="2"/>
  <c r="BB50" i="2" s="1"/>
  <c r="AT50" i="2"/>
  <c r="AO50" i="2"/>
  <c r="AR50" i="2" s="1"/>
  <c r="AJ50" i="2"/>
  <c r="AE50" i="2"/>
  <c r="Z50" i="2"/>
  <c r="X50" i="2"/>
  <c r="U50" i="2"/>
  <c r="S50" i="2"/>
  <c r="BN49" i="2"/>
  <c r="BI49" i="2"/>
  <c r="BD49" i="2"/>
  <c r="AY49" i="2"/>
  <c r="AT49" i="2"/>
  <c r="AO49" i="2"/>
  <c r="AJ49" i="2"/>
  <c r="AM49" i="2" s="1"/>
  <c r="AE49" i="2"/>
  <c r="AH49" i="2" s="1"/>
  <c r="Z49" i="2"/>
  <c r="U49" i="2"/>
  <c r="S49" i="2"/>
  <c r="BN48" i="2"/>
  <c r="BI48" i="2"/>
  <c r="BD48" i="2"/>
  <c r="BG48" i="2" s="1"/>
  <c r="AY48" i="2"/>
  <c r="AT48" i="2"/>
  <c r="AW48" i="2" s="1"/>
  <c r="AO48" i="2"/>
  <c r="AR48" i="2" s="1"/>
  <c r="AJ48" i="2"/>
  <c r="AE48" i="2"/>
  <c r="AH48" i="2" s="1"/>
  <c r="Z48" i="2"/>
  <c r="AC48" i="2" s="1"/>
  <c r="U48" i="2"/>
  <c r="X48" i="2" s="1"/>
  <c r="S48" i="2"/>
  <c r="L48" i="2"/>
  <c r="BN47" i="2"/>
  <c r="BI47" i="2"/>
  <c r="BD47" i="2"/>
  <c r="AY47" i="2"/>
  <c r="AT47" i="2"/>
  <c r="AO47" i="2"/>
  <c r="AR47" i="2" s="1"/>
  <c r="AJ47" i="2"/>
  <c r="AE47" i="2"/>
  <c r="Z47" i="2"/>
  <c r="AC47" i="2" s="1"/>
  <c r="U47" i="2"/>
  <c r="BL19" i="2" s="1"/>
  <c r="BO19" i="2" s="1"/>
  <c r="S47" i="2"/>
  <c r="BN46" i="2"/>
  <c r="BQ46" i="2" s="1"/>
  <c r="BI46" i="2"/>
  <c r="BD46" i="2"/>
  <c r="BG46" i="2" s="1"/>
  <c r="AY46" i="2"/>
  <c r="AT46" i="2"/>
  <c r="AO46" i="2"/>
  <c r="AJ46" i="2"/>
  <c r="AM46" i="2" s="1"/>
  <c r="AE46" i="2"/>
  <c r="Z46" i="2"/>
  <c r="U46" i="2"/>
  <c r="BL18" i="2" s="1"/>
  <c r="BO18" i="2" s="1"/>
  <c r="S46" i="2"/>
  <c r="BN45" i="2"/>
  <c r="BI45" i="2"/>
  <c r="BD45" i="2"/>
  <c r="BG45" i="2" s="1"/>
  <c r="AY45" i="2"/>
  <c r="AT45" i="2"/>
  <c r="AO45" i="2"/>
  <c r="AJ45" i="2"/>
  <c r="AE45" i="2"/>
  <c r="Z45" i="2"/>
  <c r="U45" i="2"/>
  <c r="BL17" i="2" s="1"/>
  <c r="BN27" i="2"/>
  <c r="BH27" i="2"/>
  <c r="BL26" i="2"/>
  <c r="BF26" i="2"/>
  <c r="BF25" i="2"/>
  <c r="BI25" i="2" s="1"/>
  <c r="BL24" i="2"/>
  <c r="BF24" i="2"/>
  <c r="BL23" i="2"/>
  <c r="BF23" i="2"/>
  <c r="BL22" i="2"/>
  <c r="BO22" i="2" s="1"/>
  <c r="BF22" i="2"/>
  <c r="BI22" i="2" s="1"/>
  <c r="AB22" i="2"/>
  <c r="BL21" i="2"/>
  <c r="BO21" i="2" s="1"/>
  <c r="BF21" i="2"/>
  <c r="BI21" i="2" s="1"/>
  <c r="BL20" i="2"/>
  <c r="BF20" i="2"/>
  <c r="BF19" i="2"/>
  <c r="BI19" i="2" s="1"/>
  <c r="BF18" i="2"/>
  <c r="BI18" i="2" s="1"/>
  <c r="BF17" i="2"/>
  <c r="CA13" i="2"/>
  <c r="CA12" i="2"/>
  <c r="CD12" i="2" s="1"/>
  <c r="CA11" i="2"/>
  <c r="CD11" i="2" s="1"/>
  <c r="CA10" i="2"/>
  <c r="BE9" i="2"/>
  <c r="AF7" i="2"/>
  <c r="I62" i="4" l="1"/>
  <c r="AJ66" i="4"/>
  <c r="AG46" i="4"/>
  <c r="K62" i="4"/>
  <c r="AP66" i="4"/>
  <c r="BX143" i="4"/>
  <c r="CA143" i="4" s="1"/>
  <c r="N41" i="4"/>
  <c r="AO44" i="4"/>
  <c r="AR44" i="4" s="1"/>
  <c r="AL46" i="4"/>
  <c r="Z62" i="4"/>
  <c r="AC62" i="4" s="1"/>
  <c r="AJ62" i="4"/>
  <c r="AM62" i="4" s="1"/>
  <c r="P67" i="4"/>
  <c r="AG71" i="4"/>
  <c r="M87" i="4"/>
  <c r="N42" i="4"/>
  <c r="AE68" i="4"/>
  <c r="AR71" i="4"/>
  <c r="AV31" i="4"/>
  <c r="N39" i="4"/>
  <c r="AB46" i="4"/>
  <c r="AJ64" i="4"/>
  <c r="AM64" i="4" s="1"/>
  <c r="Z68" i="4"/>
  <c r="P83" i="4"/>
  <c r="BX147" i="4"/>
  <c r="W31" i="4"/>
  <c r="AQ46" i="4"/>
  <c r="U62" i="4"/>
  <c r="M71" i="4"/>
  <c r="K78" i="4"/>
  <c r="U65" i="4"/>
  <c r="X65" i="4" s="1"/>
  <c r="AL71" i="4"/>
  <c r="K80" i="4"/>
  <c r="N80" i="4" s="1"/>
  <c r="BX107" i="4"/>
  <c r="CA107" i="4" s="1"/>
  <c r="K65" i="4"/>
  <c r="N65" i="4" s="1"/>
  <c r="AG31" i="4"/>
  <c r="W71" i="4"/>
  <c r="K81" i="4"/>
  <c r="N81" i="4" s="1"/>
  <c r="R71" i="4"/>
  <c r="AL31" i="4"/>
  <c r="R46" i="4"/>
  <c r="K66" i="4"/>
  <c r="N66" i="4" s="1"/>
  <c r="AB71" i="4"/>
  <c r="U81" i="4"/>
  <c r="X81" i="4" s="1"/>
  <c r="AQ31" i="4"/>
  <c r="W46" i="4"/>
  <c r="U66" i="4"/>
  <c r="X66" i="4" s="1"/>
  <c r="K68" i="4"/>
  <c r="U82" i="4"/>
  <c r="X82" i="4" s="1"/>
  <c r="CA74" i="10"/>
  <c r="CE75" i="10"/>
  <c r="CG75" i="10" s="1"/>
  <c r="AT85" i="10"/>
  <c r="CI85" i="10"/>
  <c r="CK85" i="10" s="1"/>
  <c r="AX88" i="10"/>
  <c r="AT89" i="10"/>
  <c r="AW89" i="10" s="1"/>
  <c r="CI89" i="10"/>
  <c r="CK89" i="10" s="1"/>
  <c r="BW90" i="10"/>
  <c r="BY90" i="10" s="1"/>
  <c r="CW101" i="10"/>
  <c r="CY101" i="10" s="1"/>
  <c r="BW102" i="10"/>
  <c r="AP111" i="10"/>
  <c r="AS111" i="10" s="1"/>
  <c r="CE111" i="10"/>
  <c r="BW112" i="10"/>
  <c r="BF114" i="10"/>
  <c r="BI114" i="10" s="1"/>
  <c r="CA116" i="10"/>
  <c r="CC116" i="10" s="1"/>
  <c r="CW122" i="10"/>
  <c r="CY122" i="10" s="1"/>
  <c r="CA124" i="10"/>
  <c r="BF125" i="10"/>
  <c r="BI125" i="10" s="1"/>
  <c r="CE74" i="10"/>
  <c r="CG74" i="10" s="1"/>
  <c r="CE79" i="10"/>
  <c r="CG79" i="10" s="1"/>
  <c r="AP82" i="10"/>
  <c r="AS82" i="10" s="1"/>
  <c r="BW84" i="10"/>
  <c r="AX85" i="10"/>
  <c r="CI87" i="10"/>
  <c r="CK87" i="10" s="1"/>
  <c r="AX89" i="10"/>
  <c r="CN89" i="10"/>
  <c r="CP89" i="10" s="1"/>
  <c r="CA90" i="10"/>
  <c r="BF92" i="10"/>
  <c r="CA102" i="10"/>
  <c r="BW113" i="10"/>
  <c r="CA72" i="10"/>
  <c r="AT74" i="10"/>
  <c r="DB74" i="10"/>
  <c r="DD74" i="10" s="1"/>
  <c r="AX75" i="10"/>
  <c r="DG76" i="10"/>
  <c r="DR85" i="10"/>
  <c r="DU85" i="10" s="1"/>
  <c r="DG89" i="10"/>
  <c r="DI89" i="10" s="1"/>
  <c r="AX116" i="10"/>
  <c r="CI116" i="10"/>
  <c r="CK116" i="10" s="1"/>
  <c r="DR127" i="10"/>
  <c r="BW135" i="10"/>
  <c r="CA66" i="10"/>
  <c r="CE72" i="10"/>
  <c r="AX74" i="10"/>
  <c r="BF85" i="10"/>
  <c r="BI85" i="10" s="1"/>
  <c r="DR89" i="10"/>
  <c r="BF111" i="10"/>
  <c r="BI111" i="10" s="1"/>
  <c r="CE114" i="10"/>
  <c r="CN116" i="10"/>
  <c r="CP116" i="10" s="1"/>
  <c r="CW125" i="10"/>
  <c r="CY125" i="10" s="1"/>
  <c r="CI66" i="10"/>
  <c r="CK66" i="10" s="1"/>
  <c r="CW72" i="10"/>
  <c r="AP113" i="10"/>
  <c r="AS113" i="10" s="1"/>
  <c r="CW114" i="10"/>
  <c r="CY114" i="10" s="1"/>
  <c r="DB116" i="10"/>
  <c r="DD116" i="10" s="1"/>
  <c r="BW121" i="10"/>
  <c r="AP123" i="10"/>
  <c r="AS123" i="10" s="1"/>
  <c r="DB125" i="10"/>
  <c r="DD125" i="10" s="1"/>
  <c r="CN143" i="10"/>
  <c r="CP143" i="10" s="1"/>
  <c r="AP62" i="10"/>
  <c r="AS62" i="10" s="1"/>
  <c r="CI65" i="10"/>
  <c r="CK65" i="10" s="1"/>
  <c r="CW66" i="10"/>
  <c r="CY66" i="10" s="1"/>
  <c r="BW82" i="10"/>
  <c r="CA88" i="10"/>
  <c r="BW89" i="10"/>
  <c r="AX101" i="10"/>
  <c r="CE101" i="10"/>
  <c r="CG101" i="10" s="1"/>
  <c r="DB114" i="10"/>
  <c r="DD114" i="10" s="1"/>
  <c r="DR116" i="10"/>
  <c r="CA121" i="10"/>
  <c r="AT125" i="10"/>
  <c r="AW125" i="10" s="1"/>
  <c r="DR125" i="10"/>
  <c r="CI129" i="10"/>
  <c r="CK129" i="10" s="1"/>
  <c r="CA130" i="10"/>
  <c r="CW143" i="10"/>
  <c r="AT62" i="10"/>
  <c r="AX65" i="10"/>
  <c r="DG65" i="10"/>
  <c r="DB66" i="10"/>
  <c r="DD66" i="10" s="1"/>
  <c r="AP70" i="10"/>
  <c r="AS70" i="10" s="1"/>
  <c r="BF84" i="10"/>
  <c r="BI84" i="10" s="1"/>
  <c r="CA85" i="10"/>
  <c r="AP88" i="10"/>
  <c r="AS88" i="10" s="1"/>
  <c r="CI88" i="10"/>
  <c r="CK88" i="10" s="1"/>
  <c r="AP89" i="10"/>
  <c r="AS89" i="10" s="1"/>
  <c r="CA89" i="10"/>
  <c r="CI101" i="10"/>
  <c r="CK101" i="10" s="1"/>
  <c r="AX114" i="10"/>
  <c r="BW117" i="10"/>
  <c r="CI121" i="10"/>
  <c r="CK121" i="10" s="1"/>
  <c r="AX125" i="10"/>
  <c r="AP63" i="10"/>
  <c r="AS63" i="10" s="1"/>
  <c r="CI63" i="10"/>
  <c r="CK63" i="10" s="1"/>
  <c r="AP64" i="10"/>
  <c r="AS64" i="10" s="1"/>
  <c r="BW64" i="10"/>
  <c r="DG66" i="10"/>
  <c r="AX72" i="10"/>
  <c r="DG72" i="10"/>
  <c r="CN75" i="10"/>
  <c r="CP75" i="10" s="1"/>
  <c r="CI79" i="10"/>
  <c r="AT81" i="10"/>
  <c r="DG81" i="10"/>
  <c r="AT82" i="10"/>
  <c r="CA82" i="10"/>
  <c r="AP84" i="10"/>
  <c r="AS84" i="10" s="1"/>
  <c r="CA84" i="10"/>
  <c r="CC84" i="10" s="1"/>
  <c r="CN88" i="10"/>
  <c r="CP88" i="10" s="1"/>
  <c r="BF89" i="10"/>
  <c r="CW89" i="10"/>
  <c r="CY89" i="10" s="1"/>
  <c r="CN90" i="10"/>
  <c r="CP90" i="10" s="1"/>
  <c r="BW92" i="10"/>
  <c r="AX93" i="10"/>
  <c r="DB93" i="10"/>
  <c r="DB101" i="10"/>
  <c r="DD101" i="10" s="1"/>
  <c r="CN102" i="10"/>
  <c r="CP102" i="10" s="1"/>
  <c r="CA112" i="10"/>
  <c r="AP114" i="10"/>
  <c r="AS114" i="10" s="1"/>
  <c r="BW114" i="10"/>
  <c r="BY114" i="10" s="1"/>
  <c r="DR114" i="10"/>
  <c r="AT117" i="10"/>
  <c r="AW117" i="10" s="1"/>
  <c r="CA117" i="10"/>
  <c r="CW119" i="10"/>
  <c r="CY119" i="10" s="1"/>
  <c r="BF121" i="10"/>
  <c r="BI121" i="10" s="1"/>
  <c r="DB122" i="10"/>
  <c r="DD122" i="10" s="1"/>
  <c r="AX124" i="10"/>
  <c r="CE124" i="10"/>
  <c r="AT131" i="10"/>
  <c r="AW131" i="10" s="1"/>
  <c r="CE131" i="10"/>
  <c r="CG131" i="10" s="1"/>
  <c r="AT63" i="10"/>
  <c r="DG63" i="10"/>
  <c r="CE64" i="10"/>
  <c r="AP68" i="10"/>
  <c r="AS68" i="10" s="1"/>
  <c r="CE71" i="10"/>
  <c r="CW75" i="10"/>
  <c r="CY75" i="10" s="1"/>
  <c r="CW79" i="10"/>
  <c r="AP80" i="10"/>
  <c r="AS80" i="10" s="1"/>
  <c r="AX82" i="10"/>
  <c r="CI82" i="10"/>
  <c r="CA83" i="10"/>
  <c r="CC83" i="10" s="1"/>
  <c r="AT84" i="10"/>
  <c r="BW86" i="10"/>
  <c r="BF88" i="10"/>
  <c r="CW88" i="10"/>
  <c r="CY88" i="10" s="1"/>
  <c r="BF90" i="10"/>
  <c r="CW90" i="10"/>
  <c r="CA91" i="10"/>
  <c r="CC91" i="10" s="1"/>
  <c r="DR92" i="10"/>
  <c r="CW102" i="10"/>
  <c r="AT112" i="10"/>
  <c r="AW112" i="10" s="1"/>
  <c r="CW112" i="10"/>
  <c r="CY112" i="10" s="1"/>
  <c r="CA114" i="10"/>
  <c r="CC114" i="10" s="1"/>
  <c r="CW116" i="10"/>
  <c r="CY116" i="10" s="1"/>
  <c r="AX117" i="10"/>
  <c r="BW118" i="10"/>
  <c r="BY118" i="10" s="1"/>
  <c r="AT119" i="10"/>
  <c r="AW119" i="10" s="1"/>
  <c r="BW119" i="10"/>
  <c r="AP120" i="10"/>
  <c r="AS120" i="10" s="1"/>
  <c r="CW121" i="10"/>
  <c r="CY121" i="10" s="1"/>
  <c r="DR122" i="10"/>
  <c r="CI124" i="10"/>
  <c r="CK124" i="10" s="1"/>
  <c r="AP125" i="10"/>
  <c r="AS125" i="10" s="1"/>
  <c r="CA125" i="10"/>
  <c r="AP127" i="10"/>
  <c r="AS127" i="10" s="1"/>
  <c r="CE127" i="10"/>
  <c r="CG127" i="10" s="1"/>
  <c r="AP129" i="10"/>
  <c r="AS129" i="10" s="1"/>
  <c r="CA129" i="10"/>
  <c r="CC129" i="10" s="1"/>
  <c r="CW130" i="10"/>
  <c r="CY130" i="10" s="1"/>
  <c r="AX131" i="10"/>
  <c r="CI131" i="10"/>
  <c r="CK131" i="10" s="1"/>
  <c r="AP132" i="10"/>
  <c r="AS132" i="10" s="1"/>
  <c r="AT135" i="10"/>
  <c r="AW135" i="10" s="1"/>
  <c r="CN135" i="10"/>
  <c r="CP135" i="10" s="1"/>
  <c r="AX64" i="10"/>
  <c r="CI64" i="10"/>
  <c r="CK64" i="10" s="1"/>
  <c r="CW71" i="10"/>
  <c r="CY71" i="10" s="1"/>
  <c r="BF75" i="10"/>
  <c r="BI75" i="10" s="1"/>
  <c r="DB75" i="10"/>
  <c r="DD75" i="10" s="1"/>
  <c r="DG79" i="10"/>
  <c r="AT80" i="10"/>
  <c r="DR81" i="10"/>
  <c r="DU81" i="10" s="1"/>
  <c r="CN82" i="10"/>
  <c r="CP82" i="10" s="1"/>
  <c r="DB83" i="10"/>
  <c r="DD83" i="10" s="1"/>
  <c r="AX84" i="10"/>
  <c r="CE84" i="10"/>
  <c r="CG84" i="10" s="1"/>
  <c r="DB88" i="10"/>
  <c r="DD88" i="10" s="1"/>
  <c r="DB90" i="10"/>
  <c r="DD90" i="10" s="1"/>
  <c r="CE91" i="10"/>
  <c r="CG91" i="10" s="1"/>
  <c r="BF93" i="10"/>
  <c r="DB102" i="10"/>
  <c r="DD102" i="10" s="1"/>
  <c r="CE118" i="10"/>
  <c r="CG118" i="10" s="1"/>
  <c r="CA119" i="10"/>
  <c r="CC119" i="10" s="1"/>
  <c r="DB119" i="10"/>
  <c r="DD119" i="10" s="1"/>
  <c r="BF124" i="10"/>
  <c r="BI124" i="10" s="1"/>
  <c r="CI125" i="10"/>
  <c r="CK125" i="10" s="1"/>
  <c r="CI127" i="10"/>
  <c r="CK127" i="10" s="1"/>
  <c r="CE129" i="10"/>
  <c r="CG129" i="10" s="1"/>
  <c r="DB130" i="10"/>
  <c r="DD130" i="10" s="1"/>
  <c r="CN131" i="10"/>
  <c r="CP131" i="10" s="1"/>
  <c r="AT132" i="10"/>
  <c r="AW132" i="10" s="1"/>
  <c r="CW135" i="10"/>
  <c r="BF63" i="10"/>
  <c r="BI63" i="10" s="1"/>
  <c r="AP79" i="10"/>
  <c r="AS79" i="10" s="1"/>
  <c r="BF82" i="10"/>
  <c r="BI82" i="10" s="1"/>
  <c r="CW82" i="10"/>
  <c r="CY82" i="10" s="1"/>
  <c r="CW84" i="10"/>
  <c r="CY84" i="10" s="1"/>
  <c r="CI118" i="10"/>
  <c r="AX119" i="10"/>
  <c r="DB121" i="10"/>
  <c r="DD121" i="10" s="1"/>
  <c r="DR130" i="10"/>
  <c r="BF131" i="10"/>
  <c r="CW131" i="10"/>
  <c r="CY131" i="10" s="1"/>
  <c r="CA143" i="10"/>
  <c r="CC143" i="10" s="1"/>
  <c r="DR75" i="10"/>
  <c r="DR79" i="10"/>
  <c r="DU79" i="10" s="1"/>
  <c r="DB82" i="10"/>
  <c r="DD82" i="10" s="1"/>
  <c r="AP86" i="10"/>
  <c r="AS86" i="10" s="1"/>
  <c r="AP118" i="10"/>
  <c r="AS118" i="10" s="1"/>
  <c r="CE119" i="10"/>
  <c r="CG119" i="10" s="1"/>
  <c r="DB131" i="10"/>
  <c r="DD131" i="10" s="1"/>
  <c r="BF135" i="10"/>
  <c r="AP71" i="10"/>
  <c r="AS71" i="10" s="1"/>
  <c r="CE81" i="10"/>
  <c r="DB84" i="10"/>
  <c r="DD84" i="10" s="1"/>
  <c r="BW93" i="10"/>
  <c r="BF119" i="10"/>
  <c r="BI119" i="10" s="1"/>
  <c r="DR119" i="10"/>
  <c r="DR124" i="10"/>
  <c r="AP119" i="10"/>
  <c r="AS119" i="10" s="1"/>
  <c r="CN61" i="10"/>
  <c r="CP61" i="10" s="1"/>
  <c r="CA75" i="10"/>
  <c r="AP81" i="10"/>
  <c r="AS81" i="10" s="1"/>
  <c r="CN81" i="10"/>
  <c r="CP81" i="10" s="1"/>
  <c r="DR82" i="10"/>
  <c r="DU82" i="10" s="1"/>
  <c r="CN87" i="10"/>
  <c r="CP87" i="10" s="1"/>
  <c r="CE88" i="10"/>
  <c r="CG88" i="10" s="1"/>
  <c r="CA93" i="10"/>
  <c r="AT102" i="10"/>
  <c r="CE102" i="10"/>
  <c r="CG102" i="10" s="1"/>
  <c r="CN119" i="10"/>
  <c r="CP119" i="10" s="1"/>
  <c r="CE120" i="10"/>
  <c r="AX121" i="10"/>
  <c r="CE121" i="10"/>
  <c r="CI122" i="10"/>
  <c r="CK122" i="10" s="1"/>
  <c r="AP124" i="10"/>
  <c r="AS124" i="10" s="1"/>
  <c r="BW124" i="10"/>
  <c r="AX130" i="10"/>
  <c r="CI61" i="10"/>
  <c r="CK61" i="10" s="1"/>
  <c r="BF61" i="10"/>
  <c r="BI61" i="10" s="1"/>
  <c r="DG61" i="10"/>
  <c r="CE61" i="10"/>
  <c r="CA61" i="10"/>
  <c r="AX61" i="10"/>
  <c r="DB61" i="10"/>
  <c r="DD61" i="10" s="1"/>
  <c r="BW61" i="10"/>
  <c r="AT61" i="10"/>
  <c r="CW61" i="10"/>
  <c r="AP61" i="10"/>
  <c r="AS61" i="10" s="1"/>
  <c r="CN62" i="10"/>
  <c r="CP62" i="10" s="1"/>
  <c r="DK62" i="10"/>
  <c r="DI62" i="10" s="1"/>
  <c r="CE63" i="10"/>
  <c r="CG63" i="10" s="1"/>
  <c r="DB63" i="10"/>
  <c r="DD63" i="10" s="1"/>
  <c r="CA64" i="10"/>
  <c r="DB64" i="10"/>
  <c r="DD64" i="10" s="1"/>
  <c r="CA65" i="10"/>
  <c r="DB65" i="10"/>
  <c r="DD65" i="10" s="1"/>
  <c r="CE66" i="10"/>
  <c r="BF67" i="10"/>
  <c r="BI67" i="10" s="1"/>
  <c r="CI67" i="10"/>
  <c r="CK67" i="10" s="1"/>
  <c r="DG67" i="10"/>
  <c r="BF68" i="10"/>
  <c r="BI68" i="10" s="1"/>
  <c r="CI68" i="10"/>
  <c r="CK68" i="10" s="1"/>
  <c r="DG68" i="10"/>
  <c r="BF69" i="10"/>
  <c r="BI69" i="10" s="1"/>
  <c r="CI69" i="10"/>
  <c r="CK69" i="10" s="1"/>
  <c r="DG69" i="10"/>
  <c r="BF70" i="10"/>
  <c r="BI70" i="10" s="1"/>
  <c r="CI70" i="10"/>
  <c r="CK70" i="10" s="1"/>
  <c r="DG70" i="10"/>
  <c r="CN71" i="10"/>
  <c r="CP71" i="10" s="1"/>
  <c r="DR71" i="10"/>
  <c r="AT72" i="10"/>
  <c r="BW72" i="10"/>
  <c r="DB72" i="10"/>
  <c r="DD72" i="10" s="1"/>
  <c r="BF73" i="10"/>
  <c r="DR73" i="10"/>
  <c r="DU73" i="10" s="1"/>
  <c r="BW74" i="10"/>
  <c r="CW74" i="10"/>
  <c r="BF76" i="10"/>
  <c r="BI76" i="10" s="1"/>
  <c r="CI77" i="10"/>
  <c r="CK77" i="10" s="1"/>
  <c r="DG77" i="10"/>
  <c r="CI78" i="10"/>
  <c r="CK78" i="10" s="1"/>
  <c r="CN79" i="10"/>
  <c r="CP79" i="10" s="1"/>
  <c r="CN80" i="10"/>
  <c r="CP80" i="10" s="1"/>
  <c r="DR80" i="10"/>
  <c r="DU80" i="10" s="1"/>
  <c r="AX83" i="10"/>
  <c r="BW83" i="10"/>
  <c r="CW83" i="10"/>
  <c r="CY83" i="10" s="1"/>
  <c r="DG86" i="10"/>
  <c r="CA87" i="10"/>
  <c r="DR78" i="10"/>
  <c r="DU78" i="10" s="1"/>
  <c r="AX62" i="10"/>
  <c r="BW62" i="10"/>
  <c r="CW62" i="10"/>
  <c r="CY62" i="10" s="1"/>
  <c r="CN67" i="10"/>
  <c r="CP67" i="10" s="1"/>
  <c r="DR67" i="10"/>
  <c r="DU67" i="10" s="1"/>
  <c r="CN68" i="10"/>
  <c r="CP68" i="10" s="1"/>
  <c r="DR68" i="10"/>
  <c r="DU68" i="10" s="1"/>
  <c r="CN69" i="10"/>
  <c r="CP69" i="10" s="1"/>
  <c r="DR69" i="10"/>
  <c r="DU69" i="10" s="1"/>
  <c r="CN70" i="10"/>
  <c r="CP70" i="10" s="1"/>
  <c r="DR70" i="10"/>
  <c r="DU70" i="10" s="1"/>
  <c r="AP77" i="10"/>
  <c r="AS77" i="10" s="1"/>
  <c r="CN77" i="10"/>
  <c r="CP77" i="10" s="1"/>
  <c r="DR77" i="10"/>
  <c r="DU77" i="10" s="1"/>
  <c r="CN78" i="10"/>
  <c r="CP78" i="10" s="1"/>
  <c r="AX80" i="10"/>
  <c r="BW80" i="10"/>
  <c r="CW80" i="10"/>
  <c r="CY80" i="10" s="1"/>
  <c r="DR134" i="10"/>
  <c r="CN134" i="10"/>
  <c r="CN73" i="10"/>
  <c r="CP73" i="10" s="1"/>
  <c r="CA62" i="10"/>
  <c r="DR62" i="10"/>
  <c r="DU62" i="10" s="1"/>
  <c r="CN66" i="10"/>
  <c r="CP66" i="10" s="1"/>
  <c r="DR66" i="10"/>
  <c r="DU66" i="10" s="1"/>
  <c r="AP67" i="10"/>
  <c r="AT71" i="10"/>
  <c r="BW71" i="10"/>
  <c r="BF72" i="10"/>
  <c r="BI72" i="10" s="1"/>
  <c r="CI72" i="10"/>
  <c r="CK72" i="10" s="1"/>
  <c r="AP73" i="10"/>
  <c r="AS73" i="10" s="1"/>
  <c r="CW73" i="10"/>
  <c r="CY73" i="10" s="1"/>
  <c r="DG74" i="10"/>
  <c r="CI75" i="10"/>
  <c r="CK75" i="10" s="1"/>
  <c r="DG75" i="10"/>
  <c r="AP76" i="10"/>
  <c r="AS76" i="10" s="1"/>
  <c r="CN76" i="10"/>
  <c r="CP76" i="10" s="1"/>
  <c r="DR76" i="10"/>
  <c r="DU76" i="10" s="1"/>
  <c r="AT78" i="10"/>
  <c r="AT79" i="10"/>
  <c r="BW79" i="10"/>
  <c r="DB79" i="10"/>
  <c r="DD79" i="10" s="1"/>
  <c r="CA80" i="10"/>
  <c r="AX81" i="10"/>
  <c r="BW81" i="10"/>
  <c r="DB81" i="10"/>
  <c r="DD81" i="10" s="1"/>
  <c r="CE82" i="10"/>
  <c r="BF83" i="10"/>
  <c r="BI83" i="10" s="1"/>
  <c r="CE83" i="10"/>
  <c r="CG83" i="10" s="1"/>
  <c r="AX86" i="10"/>
  <c r="DD94" i="10"/>
  <c r="CE62" i="10"/>
  <c r="CG62" i="10" s="1"/>
  <c r="DB62" i="10"/>
  <c r="DD62" i="10" s="1"/>
  <c r="CN63" i="10"/>
  <c r="CP63" i="10" s="1"/>
  <c r="DR63" i="10"/>
  <c r="DU63" i="10" s="1"/>
  <c r="CN64" i="10"/>
  <c r="CP64" i="10" s="1"/>
  <c r="DR64" i="10"/>
  <c r="DU64" i="10" s="1"/>
  <c r="CN65" i="10"/>
  <c r="CP65" i="10" s="1"/>
  <c r="DR65" i="10"/>
  <c r="DU65" i="10" s="1"/>
  <c r="AT67" i="10"/>
  <c r="CW67" i="10"/>
  <c r="CY67" i="10" s="1"/>
  <c r="AT68" i="10"/>
  <c r="CW68" i="10"/>
  <c r="CY68" i="10" s="1"/>
  <c r="AT69" i="10"/>
  <c r="CW69" i="10"/>
  <c r="CY69" i="10" s="1"/>
  <c r="AT70" i="10"/>
  <c r="CW70" i="10"/>
  <c r="CY70" i="10" s="1"/>
  <c r="AX71" i="10"/>
  <c r="CA71" i="10"/>
  <c r="DB71" i="10"/>
  <c r="DD71" i="10" s="1"/>
  <c r="DR72" i="10"/>
  <c r="DU72" i="10" s="1"/>
  <c r="BW73" i="10"/>
  <c r="BF74" i="10"/>
  <c r="CI74" i="10"/>
  <c r="CK74" i="10" s="1"/>
  <c r="AT77" i="10"/>
  <c r="BW77" i="10"/>
  <c r="CW77" i="10"/>
  <c r="CY77" i="10" s="1"/>
  <c r="AX78" i="10"/>
  <c r="BW78" i="10"/>
  <c r="CW78" i="10"/>
  <c r="CY78" i="10" s="1"/>
  <c r="AX79" i="10"/>
  <c r="CA79" i="10"/>
  <c r="CE80" i="10"/>
  <c r="CG80" i="10" s="1"/>
  <c r="DB80" i="10"/>
  <c r="DD80" i="10" s="1"/>
  <c r="CA81" i="10"/>
  <c r="DG83" i="10"/>
  <c r="CI84" i="10"/>
  <c r="CK84" i="10" s="1"/>
  <c r="DG84" i="10"/>
  <c r="DG85" i="10"/>
  <c r="CW85" i="10"/>
  <c r="CY85" i="10" s="1"/>
  <c r="AP115" i="10"/>
  <c r="AS115" i="10" s="1"/>
  <c r="DR120" i="10"/>
  <c r="CI120" i="10"/>
  <c r="CK120" i="10" s="1"/>
  <c r="DB120" i="10"/>
  <c r="DD120" i="10" s="1"/>
  <c r="CA120" i="10"/>
  <c r="CC120" i="10" s="1"/>
  <c r="AX120" i="10"/>
  <c r="CW120" i="10"/>
  <c r="CY120" i="10" s="1"/>
  <c r="BW120" i="10"/>
  <c r="AT120" i="10"/>
  <c r="AW120" i="10" s="1"/>
  <c r="CN120" i="10"/>
  <c r="CP120" i="10" s="1"/>
  <c r="DB126" i="10"/>
  <c r="DD126" i="10" s="1"/>
  <c r="CE126" i="10"/>
  <c r="CG126" i="10" s="1"/>
  <c r="AP126" i="10"/>
  <c r="AS126" i="10" s="1"/>
  <c r="CW126" i="10"/>
  <c r="CY126" i="10" s="1"/>
  <c r="CA126" i="10"/>
  <c r="CC126" i="10" s="1"/>
  <c r="CN126" i="10"/>
  <c r="CP126" i="10" s="1"/>
  <c r="BW126" i="10"/>
  <c r="BY126" i="10" s="1"/>
  <c r="AX126" i="10"/>
  <c r="DR126" i="10"/>
  <c r="CI126" i="10"/>
  <c r="CK126" i="10" s="1"/>
  <c r="AT126" i="10"/>
  <c r="AW126" i="10" s="1"/>
  <c r="CN133" i="10"/>
  <c r="CP133" i="10" s="1"/>
  <c r="CI133" i="10"/>
  <c r="BF133" i="10"/>
  <c r="BI133" i="10" s="1"/>
  <c r="DR133" i="10"/>
  <c r="CE133" i="10"/>
  <c r="CA133" i="10"/>
  <c r="AX133" i="10"/>
  <c r="DB133" i="10"/>
  <c r="DD133" i="10" s="1"/>
  <c r="BW133" i="10"/>
  <c r="AT133" i="10"/>
  <c r="AW133" i="10" s="1"/>
  <c r="CW133" i="10"/>
  <c r="CY133" i="10" s="1"/>
  <c r="BF62" i="10"/>
  <c r="BI62" i="10" s="1"/>
  <c r="AX67" i="10"/>
  <c r="BW67" i="10"/>
  <c r="AX68" i="10"/>
  <c r="BW68" i="10"/>
  <c r="AX69" i="10"/>
  <c r="BW69" i="10"/>
  <c r="AX70" i="10"/>
  <c r="BW70" i="10"/>
  <c r="CN72" i="10"/>
  <c r="CP72" i="10" s="1"/>
  <c r="AT73" i="10"/>
  <c r="CA73" i="10"/>
  <c r="DB73" i="10"/>
  <c r="DR74" i="10"/>
  <c r="AT76" i="10"/>
  <c r="BW76" i="10"/>
  <c r="CW76" i="10"/>
  <c r="CY76" i="10" s="1"/>
  <c r="AX77" i="10"/>
  <c r="CA77" i="10"/>
  <c r="CA78" i="10"/>
  <c r="BF80" i="10"/>
  <c r="BI80" i="10" s="1"/>
  <c r="CI83" i="10"/>
  <c r="DG87" i="10"/>
  <c r="DI87" i="10" s="1"/>
  <c r="CE87" i="10"/>
  <c r="BW87" i="10"/>
  <c r="AX87" i="10"/>
  <c r="BA87" i="10" s="1"/>
  <c r="CW87" i="10"/>
  <c r="CY87" i="10" s="1"/>
  <c r="AT87" i="10"/>
  <c r="AW87" i="10" s="1"/>
  <c r="BF87" i="10"/>
  <c r="AP87" i="10"/>
  <c r="AS87" i="10" s="1"/>
  <c r="CN123" i="10"/>
  <c r="CP123" i="10" s="1"/>
  <c r="DR123" i="10"/>
  <c r="CI123" i="10"/>
  <c r="CK123" i="10" s="1"/>
  <c r="BF123" i="10"/>
  <c r="BI123" i="10" s="1"/>
  <c r="DB123" i="10"/>
  <c r="DD123" i="10" s="1"/>
  <c r="CE123" i="10"/>
  <c r="CG123" i="10" s="1"/>
  <c r="CA123" i="10"/>
  <c r="AX123" i="10"/>
  <c r="CW123" i="10"/>
  <c r="CY123" i="10" s="1"/>
  <c r="BW123" i="10"/>
  <c r="AP78" i="10"/>
  <c r="AS78" i="10" s="1"/>
  <c r="CI62" i="10"/>
  <c r="CK62" i="10" s="1"/>
  <c r="AX63" i="10"/>
  <c r="BW63" i="10"/>
  <c r="AT64" i="10"/>
  <c r="AT65" i="10"/>
  <c r="AT66" i="10"/>
  <c r="CA67" i="10"/>
  <c r="DB67" i="10"/>
  <c r="DD67" i="10" s="1"/>
  <c r="CA68" i="10"/>
  <c r="DB68" i="10"/>
  <c r="DD68" i="10" s="1"/>
  <c r="CA69" i="10"/>
  <c r="DB69" i="10"/>
  <c r="DD69" i="10" s="1"/>
  <c r="CA70" i="10"/>
  <c r="DB70" i="10"/>
  <c r="DD70" i="10" s="1"/>
  <c r="BF71" i="10"/>
  <c r="BI71" i="10" s="1"/>
  <c r="CI71" i="10"/>
  <c r="CK71" i="10" s="1"/>
  <c r="AX73" i="10"/>
  <c r="CE73" i="10"/>
  <c r="DG73" i="10"/>
  <c r="AX76" i="10"/>
  <c r="CA76" i="10"/>
  <c r="CE77" i="10"/>
  <c r="CG77" i="10" s="1"/>
  <c r="DB77" i="10"/>
  <c r="DD77" i="10" s="1"/>
  <c r="CE78" i="10"/>
  <c r="CG78" i="10" s="1"/>
  <c r="DB78" i="10"/>
  <c r="CI80" i="10"/>
  <c r="CK80" i="10" s="1"/>
  <c r="BF81" i="10"/>
  <c r="BI81" i="10" s="1"/>
  <c r="CN83" i="10"/>
  <c r="CP83" i="10" s="1"/>
  <c r="CN84" i="10"/>
  <c r="CP84" i="10" s="1"/>
  <c r="BW85" i="10"/>
  <c r="DB85" i="10"/>
  <c r="DD85" i="10" s="1"/>
  <c r="DR87" i="10"/>
  <c r="DU87" i="10" s="1"/>
  <c r="CE76" i="10"/>
  <c r="CG76" i="10" s="1"/>
  <c r="BF78" i="10"/>
  <c r="BI78" i="10" s="1"/>
  <c r="DB86" i="10"/>
  <c r="DD86" i="10" s="1"/>
  <c r="CE86" i="10"/>
  <c r="CG86" i="10" s="1"/>
  <c r="BF86" i="10"/>
  <c r="BI86" i="10" s="1"/>
  <c r="CW86" i="10"/>
  <c r="CY86" i="10" s="1"/>
  <c r="CA86" i="10"/>
  <c r="CC86" i="10" s="1"/>
  <c r="DR86" i="10"/>
  <c r="DU86" i="10" s="1"/>
  <c r="CN86" i="10"/>
  <c r="CP86" i="10" s="1"/>
  <c r="AT86" i="10"/>
  <c r="CN115" i="10"/>
  <c r="CP115" i="10" s="1"/>
  <c r="DR115" i="10"/>
  <c r="CI115" i="10"/>
  <c r="CK115" i="10" s="1"/>
  <c r="CE115" i="10"/>
  <c r="BF115" i="10"/>
  <c r="BI115" i="10" s="1"/>
  <c r="DB115" i="10"/>
  <c r="DD115" i="10" s="1"/>
  <c r="CA115" i="10"/>
  <c r="CC115" i="10" s="1"/>
  <c r="AX115" i="10"/>
  <c r="CW115" i="10"/>
  <c r="CY115" i="10" s="1"/>
  <c r="BW115" i="10"/>
  <c r="AP91" i="10"/>
  <c r="DG91" i="10"/>
  <c r="DI91" i="10" s="1"/>
  <c r="CI93" i="10"/>
  <c r="BF102" i="10"/>
  <c r="BI102" i="10" s="1"/>
  <c r="CI111" i="10"/>
  <c r="CK111" i="10" s="1"/>
  <c r="DR111" i="10"/>
  <c r="AX112" i="10"/>
  <c r="CE112" i="10"/>
  <c r="CG112" i="10" s="1"/>
  <c r="DB112" i="10"/>
  <c r="DD112" i="10" s="1"/>
  <c r="AT113" i="10"/>
  <c r="AW113" i="10" s="1"/>
  <c r="CW113" i="10"/>
  <c r="CY113" i="10" s="1"/>
  <c r="CI114" i="10"/>
  <c r="CK114" i="10" s="1"/>
  <c r="CE117" i="10"/>
  <c r="CG117" i="10" s="1"/>
  <c r="DB117" i="10"/>
  <c r="DD117" i="10" s="1"/>
  <c r="AT118" i="10"/>
  <c r="AW118" i="10" s="1"/>
  <c r="CN118" i="10"/>
  <c r="CP118" i="10" s="1"/>
  <c r="AX122" i="10"/>
  <c r="CE122" i="10"/>
  <c r="CN124" i="10"/>
  <c r="CP124" i="10" s="1"/>
  <c r="CE125" i="10"/>
  <c r="AX128" i="10"/>
  <c r="BW128" i="10"/>
  <c r="BY128" i="10" s="1"/>
  <c r="CN128" i="10"/>
  <c r="CP128" i="10" s="1"/>
  <c r="BW132" i="10"/>
  <c r="DB135" i="10"/>
  <c r="DD135" i="10" s="1"/>
  <c r="DB143" i="10"/>
  <c r="DD143" i="10" s="1"/>
  <c r="CI91" i="10"/>
  <c r="CK91" i="10" s="1"/>
  <c r="AX132" i="10"/>
  <c r="CA132" i="10"/>
  <c r="DB132" i="10"/>
  <c r="DD132" i="10" s="1"/>
  <c r="BF143" i="10"/>
  <c r="BI143" i="10" s="1"/>
  <c r="CE143" i="10"/>
  <c r="CG143" i="10" s="1"/>
  <c r="AT91" i="10"/>
  <c r="DR91" i="10"/>
  <c r="CA92" i="10"/>
  <c r="CN111" i="10"/>
  <c r="CP111" i="10" s="1"/>
  <c r="BF112" i="10"/>
  <c r="CI112" i="10"/>
  <c r="CK112" i="10" s="1"/>
  <c r="DR112" i="10"/>
  <c r="AX113" i="10"/>
  <c r="CA113" i="10"/>
  <c r="DB113" i="10"/>
  <c r="DD113" i="10" s="1"/>
  <c r="AT114" i="10"/>
  <c r="AW114" i="10" s="1"/>
  <c r="CI117" i="10"/>
  <c r="CK117" i="10" s="1"/>
  <c r="DR117" i="10"/>
  <c r="AX118" i="10"/>
  <c r="CW118" i="10"/>
  <c r="CY118" i="10" s="1"/>
  <c r="BF122" i="10"/>
  <c r="AT124" i="10"/>
  <c r="AW124" i="10" s="1"/>
  <c r="CW124" i="10"/>
  <c r="CY124" i="10" s="1"/>
  <c r="CA128" i="10"/>
  <c r="CC128" i="10" s="1"/>
  <c r="CW128" i="10"/>
  <c r="CY128" i="10" s="1"/>
  <c r="BF129" i="10"/>
  <c r="BI129" i="10" s="1"/>
  <c r="CE132" i="10"/>
  <c r="AX135" i="10"/>
  <c r="BA135" i="10" s="1"/>
  <c r="CA135" i="10"/>
  <c r="AP143" i="10"/>
  <c r="AS143" i="10" s="1"/>
  <c r="DG143" i="10"/>
  <c r="DI143" i="10" s="1"/>
  <c r="CN91" i="10"/>
  <c r="CE92" i="10"/>
  <c r="AT111" i="10"/>
  <c r="AW111" i="10" s="1"/>
  <c r="CE113" i="10"/>
  <c r="CA118" i="10"/>
  <c r="CC118" i="10" s="1"/>
  <c r="CN122" i="10"/>
  <c r="CP122" i="10" s="1"/>
  <c r="CN125" i="10"/>
  <c r="CP125" i="10" s="1"/>
  <c r="CA127" i="10"/>
  <c r="CC127" i="10" s="1"/>
  <c r="CW127" i="10"/>
  <c r="CY127" i="10" s="1"/>
  <c r="BF128" i="10"/>
  <c r="BI128" i="10" s="1"/>
  <c r="DB129" i="10"/>
  <c r="DD129" i="10" s="1"/>
  <c r="BF132" i="10"/>
  <c r="BI132" i="10" s="1"/>
  <c r="CI132" i="10"/>
  <c r="CK132" i="10" s="1"/>
  <c r="DR132" i="10"/>
  <c r="CE135" i="10"/>
  <c r="CI143" i="10"/>
  <c r="CK143" i="10" s="1"/>
  <c r="AX91" i="10"/>
  <c r="BA91" i="10" s="1"/>
  <c r="BW91" i="10"/>
  <c r="BW111" i="10"/>
  <c r="CW111" i="10"/>
  <c r="CY111" i="10" s="1"/>
  <c r="AP112" i="10"/>
  <c r="AS112" i="10" s="1"/>
  <c r="BF113" i="10"/>
  <c r="BI113" i="10" s="1"/>
  <c r="CI113" i="10"/>
  <c r="CK113" i="10" s="1"/>
  <c r="DR113" i="10"/>
  <c r="CN117" i="10"/>
  <c r="CP117" i="10" s="1"/>
  <c r="BF118" i="10"/>
  <c r="BI118" i="10" s="1"/>
  <c r="DB118" i="10"/>
  <c r="DD118" i="10" s="1"/>
  <c r="AP122" i="10"/>
  <c r="AS122" i="10" s="1"/>
  <c r="AP128" i="10"/>
  <c r="AS128" i="10" s="1"/>
  <c r="CE128" i="10"/>
  <c r="CG128" i="10" s="1"/>
  <c r="DB128" i="10"/>
  <c r="DD128" i="10" s="1"/>
  <c r="AT143" i="10"/>
  <c r="AW143" i="10" s="1"/>
  <c r="DR143" i="10"/>
  <c r="DU143" i="10" s="1"/>
  <c r="AT122" i="10"/>
  <c r="AW122" i="10" s="1"/>
  <c r="AT128" i="10"/>
  <c r="AW128" i="10" s="1"/>
  <c r="CI128" i="10"/>
  <c r="CK128" i="10" s="1"/>
  <c r="AX143" i="10"/>
  <c r="BA143" i="10" s="1"/>
  <c r="O29" i="8"/>
  <c r="T32" i="8"/>
  <c r="AO35" i="8"/>
  <c r="AR35" i="8" s="1"/>
  <c r="AC36" i="8"/>
  <c r="AF36" i="8" s="1"/>
  <c r="T29" i="8"/>
  <c r="W29" i="8" s="1"/>
  <c r="M30" i="8"/>
  <c r="AC31" i="8"/>
  <c r="AF31" i="8" s="1"/>
  <c r="AC34" i="8"/>
  <c r="AF34" i="8" s="1"/>
  <c r="AJ36" i="8"/>
  <c r="AM36" i="8" s="1"/>
  <c r="M32" i="8"/>
  <c r="AC35" i="8"/>
  <c r="U124" i="7"/>
  <c r="AQ34" i="7"/>
  <c r="N36" i="7"/>
  <c r="AA48" i="7"/>
  <c r="P49" i="7"/>
  <c r="AP49" i="7"/>
  <c r="AS49" i="7" s="1"/>
  <c r="AF50" i="7"/>
  <c r="AI50" i="7" s="1"/>
  <c r="N51" i="7"/>
  <c r="AP51" i="7"/>
  <c r="AS51" i="7" s="1"/>
  <c r="P100" i="7"/>
  <c r="S100" i="7" s="1"/>
  <c r="Z101" i="7"/>
  <c r="AC101" i="7" s="1"/>
  <c r="Z102" i="7"/>
  <c r="AO105" i="7"/>
  <c r="Z124" i="7"/>
  <c r="P125" i="7"/>
  <c r="AE126" i="7"/>
  <c r="AH126" i="7" s="1"/>
  <c r="U127" i="7"/>
  <c r="X127" i="7" s="1"/>
  <c r="AF196" i="7"/>
  <c r="AI196" i="7" s="1"/>
  <c r="V198" i="7"/>
  <c r="N199" i="7"/>
  <c r="AF200" i="7"/>
  <c r="AX213" i="7"/>
  <c r="AN215" i="7"/>
  <c r="AQ215" i="7" s="1"/>
  <c r="AX216" i="7"/>
  <c r="AJ100" i="7"/>
  <c r="AM100" i="7" s="1"/>
  <c r="AL31" i="7"/>
  <c r="AL33" i="7"/>
  <c r="AO33" i="7" s="1"/>
  <c r="AG35" i="7"/>
  <c r="P36" i="7"/>
  <c r="AF48" i="7"/>
  <c r="AI48" i="7" s="1"/>
  <c r="V49" i="7"/>
  <c r="Y49" i="7" s="1"/>
  <c r="P51" i="7"/>
  <c r="AO100" i="7"/>
  <c r="AE124" i="7"/>
  <c r="AH124" i="7" s="1"/>
  <c r="U125" i="7"/>
  <c r="AA197" i="7"/>
  <c r="AA198" i="7"/>
  <c r="P199" i="7"/>
  <c r="S199" i="7" s="1"/>
  <c r="AK200" i="7"/>
  <c r="AN200" i="7" s="1"/>
  <c r="BC213" i="7"/>
  <c r="BF213" i="7" s="1"/>
  <c r="BC216" i="7"/>
  <c r="BF216" i="7" s="1"/>
  <c r="AS216" i="7"/>
  <c r="BE221" i="7"/>
  <c r="AQ31" i="7"/>
  <c r="AT31" i="7" s="1"/>
  <c r="P33" i="7"/>
  <c r="S33" i="7" s="1"/>
  <c r="AK50" i="7"/>
  <c r="AN50" i="7" s="1"/>
  <c r="V51" i="7"/>
  <c r="V53" i="7"/>
  <c r="Y53" i="7" s="1"/>
  <c r="R55" i="7"/>
  <c r="U100" i="7"/>
  <c r="X100" i="7" s="1"/>
  <c r="AE101" i="7"/>
  <c r="AH101" i="7" s="1"/>
  <c r="AJ102" i="7"/>
  <c r="P105" i="7"/>
  <c r="Z125" i="7"/>
  <c r="P126" i="7"/>
  <c r="S126" i="7" s="1"/>
  <c r="AJ126" i="7"/>
  <c r="Z127" i="7"/>
  <c r="AK196" i="7"/>
  <c r="AN196" i="7" s="1"/>
  <c r="AF197" i="7"/>
  <c r="AF198" i="7"/>
  <c r="AI198" i="7" s="1"/>
  <c r="N200" i="7"/>
  <c r="R202" i="7"/>
  <c r="AN214" i="7"/>
  <c r="AS215" i="7"/>
  <c r="AK51" i="7"/>
  <c r="AQ33" i="7"/>
  <c r="AK48" i="7"/>
  <c r="AN48" i="7" s="1"/>
  <c r="AA49" i="7"/>
  <c r="AA51" i="7"/>
  <c r="AD51" i="7" s="1"/>
  <c r="AP52" i="7"/>
  <c r="AS52" i="7" s="1"/>
  <c r="AO102" i="7"/>
  <c r="U105" i="7"/>
  <c r="AJ124" i="7"/>
  <c r="AE125" i="7"/>
  <c r="AH125" i="7" s="1"/>
  <c r="AO126" i="7"/>
  <c r="AE127" i="7"/>
  <c r="P195" i="7"/>
  <c r="P196" i="7"/>
  <c r="AK197" i="7"/>
  <c r="V199" i="7"/>
  <c r="P200" i="7"/>
  <c r="S200" i="7" s="1"/>
  <c r="AS214" i="7"/>
  <c r="AV214" i="7" s="1"/>
  <c r="AP221" i="7"/>
  <c r="AP48" i="7"/>
  <c r="P124" i="7"/>
  <c r="S124" i="7" s="1"/>
  <c r="AJ125" i="7"/>
  <c r="AO127" i="7"/>
  <c r="AF199" i="7"/>
  <c r="AA199" i="7"/>
  <c r="P101" i="7"/>
  <c r="AP85" i="6"/>
  <c r="BI2" i="6"/>
  <c r="CQ2" i="6"/>
  <c r="CS2" i="6" s="1"/>
  <c r="BM48" i="6"/>
  <c r="BP48" i="6" s="1"/>
  <c r="BW50" i="6"/>
  <c r="BZ50" i="6" s="1"/>
  <c r="BW53" i="6"/>
  <c r="BZ53" i="6" s="1"/>
  <c r="AL57" i="6"/>
  <c r="BY58" i="6"/>
  <c r="BB76" i="6"/>
  <c r="AV82" i="6"/>
  <c r="AP83" i="6"/>
  <c r="AS83" i="6" s="1"/>
  <c r="AJ84" i="6"/>
  <c r="AM84" i="6" s="1"/>
  <c r="Z85" i="6"/>
  <c r="AC85" i="6" s="1"/>
  <c r="AV87" i="6"/>
  <c r="AY87" i="6" s="1"/>
  <c r="AP88" i="6"/>
  <c r="AS88" i="6" s="1"/>
  <c r="AP89" i="6"/>
  <c r="AS89" i="6" s="1"/>
  <c r="BA107" i="6"/>
  <c r="AV108" i="6"/>
  <c r="P109" i="6"/>
  <c r="S109" i="6" s="1"/>
  <c r="AP109" i="6"/>
  <c r="AS109" i="6" s="1"/>
  <c r="AV110" i="6"/>
  <c r="AY110" i="6" s="1"/>
  <c r="P111" i="6"/>
  <c r="S111" i="6" s="1"/>
  <c r="AJ111" i="6"/>
  <c r="I112" i="6"/>
  <c r="U114" i="6"/>
  <c r="X114" i="6" s="1"/>
  <c r="AV114" i="6"/>
  <c r="BA128" i="6"/>
  <c r="BD128" i="6" s="1"/>
  <c r="AV133" i="6"/>
  <c r="AY133" i="6" s="1"/>
  <c r="BC136" i="6"/>
  <c r="Q150" i="6"/>
  <c r="L152" i="6"/>
  <c r="O152" i="6" s="1"/>
  <c r="V153" i="6"/>
  <c r="Y153" i="6" s="1"/>
  <c r="X85" i="6"/>
  <c r="AQ57" i="6"/>
  <c r="BG76" i="6"/>
  <c r="AE107" i="6"/>
  <c r="AH107" i="6" s="1"/>
  <c r="BG107" i="6"/>
  <c r="Z108" i="6"/>
  <c r="BA108" i="6"/>
  <c r="Z110" i="6"/>
  <c r="AC110" i="6" s="1"/>
  <c r="AP111" i="6"/>
  <c r="K112" i="6"/>
  <c r="N112" i="6" s="1"/>
  <c r="AJ112" i="6"/>
  <c r="Z113" i="6"/>
  <c r="BA113" i="6"/>
  <c r="BA114" i="6"/>
  <c r="AV126" i="6"/>
  <c r="AV131" i="6"/>
  <c r="AY131" i="6" s="1"/>
  <c r="L149" i="6"/>
  <c r="O149" i="6" s="1"/>
  <c r="V150" i="6"/>
  <c r="Y150" i="6" s="1"/>
  <c r="AV85" i="6"/>
  <c r="AE112" i="6"/>
  <c r="AH112" i="6" s="1"/>
  <c r="BR48" i="6"/>
  <c r="BM49" i="6"/>
  <c r="BP49" i="6" s="1"/>
  <c r="AV57" i="6"/>
  <c r="Z82" i="6"/>
  <c r="Z83" i="6"/>
  <c r="AC83" i="6" s="1"/>
  <c r="AV83" i="6"/>
  <c r="AP84" i="6"/>
  <c r="AE85" i="6"/>
  <c r="AH85" i="6" s="1"/>
  <c r="Z87" i="6"/>
  <c r="AV88" i="6"/>
  <c r="AV89" i="6"/>
  <c r="K107" i="6"/>
  <c r="AE108" i="6"/>
  <c r="AH108" i="6" s="1"/>
  <c r="BG108" i="6"/>
  <c r="BJ108" i="6" s="1"/>
  <c r="U109" i="6"/>
  <c r="AV109" i="6"/>
  <c r="AY109" i="6" s="1"/>
  <c r="I110" i="6"/>
  <c r="BA110" i="6"/>
  <c r="U111" i="6"/>
  <c r="X111" i="6" s="1"/>
  <c r="AV111" i="6"/>
  <c r="AP112" i="6"/>
  <c r="I113" i="6"/>
  <c r="AE113" i="6"/>
  <c r="BG113" i="6"/>
  <c r="BJ113" i="6" s="1"/>
  <c r="Z114" i="6"/>
  <c r="AC114" i="6" s="1"/>
  <c r="BG114" i="6"/>
  <c r="AV127" i="6"/>
  <c r="AY127" i="6" s="1"/>
  <c r="AV129" i="6"/>
  <c r="AY129" i="6" s="1"/>
  <c r="BA133" i="6"/>
  <c r="BD133" i="6" s="1"/>
  <c r="L147" i="6"/>
  <c r="Q152" i="6"/>
  <c r="R58" i="6"/>
  <c r="BR2" i="6"/>
  <c r="BT2" i="6" s="1"/>
  <c r="DB2" i="6"/>
  <c r="BI50" i="6"/>
  <c r="BM51" i="6"/>
  <c r="BP51" i="6" s="1"/>
  <c r="BM52" i="6"/>
  <c r="BP52" i="6" s="1"/>
  <c r="BI53" i="6"/>
  <c r="BI54" i="6"/>
  <c r="M57" i="6"/>
  <c r="BG110" i="6"/>
  <c r="P112" i="6"/>
  <c r="S112" i="6" s="1"/>
  <c r="AV112" i="6"/>
  <c r="AY112" i="6" s="1"/>
  <c r="AJ113" i="6"/>
  <c r="AM113" i="6" s="1"/>
  <c r="BN114" i="6"/>
  <c r="BA131" i="6"/>
  <c r="BD131" i="6" s="1"/>
  <c r="Q147" i="6"/>
  <c r="Q149" i="6"/>
  <c r="L151" i="6"/>
  <c r="O151" i="6" s="1"/>
  <c r="V152" i="6"/>
  <c r="Y152" i="6" s="1"/>
  <c r="BM54" i="6"/>
  <c r="X84" i="6"/>
  <c r="AV84" i="6"/>
  <c r="AY84" i="6" s="1"/>
  <c r="AJ108" i="6"/>
  <c r="AM108" i="6" s="1"/>
  <c r="BN108" i="6"/>
  <c r="BA109" i="6"/>
  <c r="BN110" i="6"/>
  <c r="Z111" i="6"/>
  <c r="AC111" i="6" s="1"/>
  <c r="BG111" i="6"/>
  <c r="BN113" i="6"/>
  <c r="AE114" i="6"/>
  <c r="AH114" i="6" s="1"/>
  <c r="BA127" i="6"/>
  <c r="BD127" i="6" s="1"/>
  <c r="BA129" i="6"/>
  <c r="V147" i="6"/>
  <c r="V149" i="6"/>
  <c r="Y149" i="6" s="1"/>
  <c r="BN112" i="6"/>
  <c r="BQ112" i="6" s="1"/>
  <c r="U107" i="6"/>
  <c r="X107" i="6" s="1"/>
  <c r="AE109" i="6"/>
  <c r="AH109" i="6" s="1"/>
  <c r="BG109" i="6"/>
  <c r="BJ109" i="6" s="1"/>
  <c r="P110" i="6"/>
  <c r="S110" i="6" s="1"/>
  <c r="BN111" i="6"/>
  <c r="BQ111" i="6" s="1"/>
  <c r="U112" i="6"/>
  <c r="BA112" i="6"/>
  <c r="P113" i="6"/>
  <c r="S113" i="6" s="1"/>
  <c r="AP113" i="6"/>
  <c r="AS113" i="6" s="1"/>
  <c r="BN112" i="5"/>
  <c r="BQ112" i="5" s="1"/>
  <c r="AE2" i="5"/>
  <c r="AH2" i="5" s="1"/>
  <c r="BA2" i="5"/>
  <c r="BW49" i="5"/>
  <c r="BZ49" i="5" s="1"/>
  <c r="BR50" i="5"/>
  <c r="BU50" i="5" s="1"/>
  <c r="BR53" i="5"/>
  <c r="BU53" i="5" s="1"/>
  <c r="BM55" i="5"/>
  <c r="BP55" i="5" s="1"/>
  <c r="R58" i="5"/>
  <c r="BO58" i="5"/>
  <c r="BR67" i="5"/>
  <c r="BU67" i="5" s="1"/>
  <c r="AP82" i="5"/>
  <c r="AS82" i="5" s="1"/>
  <c r="AJ83" i="5"/>
  <c r="AM83" i="5" s="1"/>
  <c r="AE84" i="5"/>
  <c r="AH84" i="5" s="1"/>
  <c r="AP85" i="5"/>
  <c r="AP86" i="5"/>
  <c r="AJ88" i="5"/>
  <c r="AM88" i="5" s="1"/>
  <c r="AP108" i="5"/>
  <c r="AS108" i="5" s="1"/>
  <c r="Z112" i="5"/>
  <c r="BG112" i="5"/>
  <c r="AV128" i="5"/>
  <c r="AY128" i="5" s="1"/>
  <c r="Q148" i="5"/>
  <c r="L150" i="5"/>
  <c r="O150" i="5" s="1"/>
  <c r="V151" i="5"/>
  <c r="Y151" i="5" s="1"/>
  <c r="BT58" i="5"/>
  <c r="X82" i="5"/>
  <c r="Z86" i="5"/>
  <c r="AE107" i="5"/>
  <c r="AH107" i="5" s="1"/>
  <c r="BG107" i="5"/>
  <c r="Z110" i="5"/>
  <c r="AC110" i="5" s="1"/>
  <c r="K112" i="5"/>
  <c r="N112" i="5" s="1"/>
  <c r="AJ112" i="5"/>
  <c r="Z113" i="5"/>
  <c r="BA113" i="5"/>
  <c r="AV126" i="5"/>
  <c r="AV131" i="5"/>
  <c r="AY131" i="5" s="1"/>
  <c r="L149" i="5"/>
  <c r="O149" i="5" s="1"/>
  <c r="V150" i="5"/>
  <c r="Y150" i="5" s="1"/>
  <c r="AM2" i="5"/>
  <c r="BR48" i="5"/>
  <c r="BM49" i="5"/>
  <c r="BP49" i="5" s="1"/>
  <c r="AV57" i="5"/>
  <c r="Z82" i="5"/>
  <c r="Z83" i="5"/>
  <c r="AC83" i="5" s="1"/>
  <c r="AV83" i="5"/>
  <c r="AE86" i="5"/>
  <c r="AH86" i="5" s="1"/>
  <c r="Z87" i="5"/>
  <c r="AV88" i="5"/>
  <c r="K107" i="5"/>
  <c r="AE108" i="5"/>
  <c r="AH108" i="5" s="1"/>
  <c r="BG108" i="5"/>
  <c r="BJ108" i="5" s="1"/>
  <c r="I110" i="5"/>
  <c r="BA110" i="5"/>
  <c r="AP112" i="5"/>
  <c r="I113" i="5"/>
  <c r="AE113" i="5"/>
  <c r="BG113" i="5"/>
  <c r="BJ113" i="5" s="1"/>
  <c r="BG114" i="5"/>
  <c r="AV127" i="5"/>
  <c r="AY127" i="5" s="1"/>
  <c r="AV129" i="5"/>
  <c r="AY129" i="5" s="1"/>
  <c r="BA133" i="5"/>
  <c r="BD133" i="5" s="1"/>
  <c r="L147" i="5"/>
  <c r="Q152" i="5"/>
  <c r="I112" i="5"/>
  <c r="BR2" i="5"/>
  <c r="BT2" i="5" s="1"/>
  <c r="DB2" i="5"/>
  <c r="BW48" i="5"/>
  <c r="BI50" i="5"/>
  <c r="BM51" i="5"/>
  <c r="BP51" i="5" s="1"/>
  <c r="BM52" i="5"/>
  <c r="BP52" i="5" s="1"/>
  <c r="BI53" i="5"/>
  <c r="BI54" i="5"/>
  <c r="AE82" i="5"/>
  <c r="AH82" i="5" s="1"/>
  <c r="AE87" i="5"/>
  <c r="AH87" i="5" s="1"/>
  <c r="Z88" i="5"/>
  <c r="AC88" i="5" s="1"/>
  <c r="P107" i="5"/>
  <c r="S107" i="5" s="1"/>
  <c r="AJ107" i="5"/>
  <c r="AM107" i="5" s="1"/>
  <c r="K108" i="5"/>
  <c r="N108" i="5" s="1"/>
  <c r="Z109" i="5"/>
  <c r="AC109" i="5" s="1"/>
  <c r="K110" i="5"/>
  <c r="N110" i="5" s="1"/>
  <c r="AE110" i="5"/>
  <c r="AH110" i="5" s="1"/>
  <c r="BG110" i="5"/>
  <c r="BA111" i="5"/>
  <c r="P112" i="5"/>
  <c r="S112" i="5" s="1"/>
  <c r="AV112" i="5"/>
  <c r="AY112" i="5" s="1"/>
  <c r="K113" i="5"/>
  <c r="N113" i="5" s="1"/>
  <c r="AJ113" i="5"/>
  <c r="AM113" i="5" s="1"/>
  <c r="BN114" i="5"/>
  <c r="BA131" i="5"/>
  <c r="BD131" i="5" s="1"/>
  <c r="Q147" i="5"/>
  <c r="Q149" i="5"/>
  <c r="L151" i="5"/>
  <c r="O151" i="5" s="1"/>
  <c r="V152" i="5"/>
  <c r="Y152" i="5" s="1"/>
  <c r="AE112" i="5"/>
  <c r="AH112" i="5" s="1"/>
  <c r="BM54" i="5"/>
  <c r="BK67" i="5"/>
  <c r="BN67" i="5" s="1"/>
  <c r="X84" i="5"/>
  <c r="AV84" i="5"/>
  <c r="AY84" i="5" s="1"/>
  <c r="AJ108" i="5"/>
  <c r="AM108" i="5" s="1"/>
  <c r="BN108" i="5"/>
  <c r="BN110" i="5"/>
  <c r="BN113" i="5"/>
  <c r="BA127" i="5"/>
  <c r="BD127" i="5" s="1"/>
  <c r="BA129" i="5"/>
  <c r="V147" i="5"/>
  <c r="V149" i="5"/>
  <c r="Y149" i="5" s="1"/>
  <c r="U107" i="5"/>
  <c r="X107" i="5" s="1"/>
  <c r="AE109" i="5"/>
  <c r="AH109" i="5" s="1"/>
  <c r="BG109" i="5"/>
  <c r="BJ109" i="5" s="1"/>
  <c r="P110" i="5"/>
  <c r="S110" i="5" s="1"/>
  <c r="BN111" i="5"/>
  <c r="BQ111" i="5" s="1"/>
  <c r="U112" i="5"/>
  <c r="BA112" i="5"/>
  <c r="P113" i="5"/>
  <c r="S113" i="5" s="1"/>
  <c r="AP113" i="5"/>
  <c r="AS113" i="5" s="1"/>
  <c r="M31" i="4"/>
  <c r="Q49" i="4"/>
  <c r="AN50" i="4"/>
  <c r="AN38" i="4" s="1"/>
  <c r="AO38" i="4" s="1"/>
  <c r="P62" i="4"/>
  <c r="S62" i="4" s="1"/>
  <c r="U63" i="4"/>
  <c r="X63" i="4" s="1"/>
  <c r="I64" i="4"/>
  <c r="AE64" i="4"/>
  <c r="AH64" i="4" s="1"/>
  <c r="P65" i="4"/>
  <c r="S65" i="4" s="1"/>
  <c r="AP65" i="4"/>
  <c r="Z66" i="4"/>
  <c r="U67" i="4"/>
  <c r="P68" i="4"/>
  <c r="U79" i="4"/>
  <c r="X79" i="4" s="1"/>
  <c r="P84" i="4"/>
  <c r="Z63" i="4"/>
  <c r="Z64" i="4"/>
  <c r="P79" i="4"/>
  <c r="AP62" i="4"/>
  <c r="K64" i="4"/>
  <c r="N64" i="4" s="1"/>
  <c r="AE66" i="4"/>
  <c r="Z67" i="4"/>
  <c r="U68" i="4"/>
  <c r="P81" i="4"/>
  <c r="K83" i="4"/>
  <c r="N83" i="4" s="1"/>
  <c r="U84" i="4"/>
  <c r="X84" i="4" s="1"/>
  <c r="AE63" i="4"/>
  <c r="AH63" i="4" s="1"/>
  <c r="K63" i="4"/>
  <c r="N63" i="4" s="1"/>
  <c r="AP64" i="4"/>
  <c r="Z65" i="4"/>
  <c r="P66" i="4"/>
  <c r="S66" i="4" s="1"/>
  <c r="AJ67" i="4"/>
  <c r="AJ68" i="4"/>
  <c r="P78" i="4"/>
  <c r="P80" i="4"/>
  <c r="K82" i="4"/>
  <c r="N82" i="4" s="1"/>
  <c r="U83" i="4"/>
  <c r="X83" i="4" s="1"/>
  <c r="I63" i="4"/>
  <c r="P64" i="4"/>
  <c r="S64" i="4" s="1"/>
  <c r="N40" i="4"/>
  <c r="AE62" i="4"/>
  <c r="AH62" i="4" s="1"/>
  <c r="AJ63" i="4"/>
  <c r="U64" i="4"/>
  <c r="X64" i="4" s="1"/>
  <c r="AE65" i="4"/>
  <c r="K67" i="4"/>
  <c r="N67" i="4" s="1"/>
  <c r="AP68" i="4"/>
  <c r="P63" i="4"/>
  <c r="S63" i="4" s="1"/>
  <c r="AP63" i="4"/>
  <c r="AY43" i="3"/>
  <c r="AH56" i="3"/>
  <c r="Y172" i="3"/>
  <c r="AR56" i="3"/>
  <c r="AN155" i="3"/>
  <c r="AD171" i="3"/>
  <c r="AW49" i="3"/>
  <c r="AI156" i="3"/>
  <c r="BS104" i="3"/>
  <c r="AD152" i="3"/>
  <c r="AN149" i="3"/>
  <c r="Y153" i="3"/>
  <c r="AB153" i="3" s="1"/>
  <c r="Y168" i="3"/>
  <c r="AD153" i="3"/>
  <c r="AD168" i="3"/>
  <c r="AI153" i="3"/>
  <c r="AL153" i="3" s="1"/>
  <c r="AH55" i="3"/>
  <c r="W152" i="3"/>
  <c r="Y170" i="3"/>
  <c r="Y174" i="3"/>
  <c r="AW55" i="3"/>
  <c r="AI152" i="3"/>
  <c r="AL152" i="3" s="1"/>
  <c r="Y171" i="3"/>
  <c r="BS26" i="3"/>
  <c r="AR48" i="3"/>
  <c r="AM54" i="3"/>
  <c r="W157" i="3"/>
  <c r="Y169" i="3"/>
  <c r="AD174" i="3"/>
  <c r="AW48" i="3"/>
  <c r="AR54" i="3"/>
  <c r="BI104" i="3"/>
  <c r="Y150" i="3"/>
  <c r="AB150" i="3" s="1"/>
  <c r="AN152" i="3"/>
  <c r="W156" i="3"/>
  <c r="Y157" i="3"/>
  <c r="AB157" i="3" s="1"/>
  <c r="AD169" i="3"/>
  <c r="AT26" i="3"/>
  <c r="AH53" i="3"/>
  <c r="AM57" i="3"/>
  <c r="AE88" i="3"/>
  <c r="BS88" i="3"/>
  <c r="AY122" i="3"/>
  <c r="AI150" i="3"/>
  <c r="AL150" i="3" s="1"/>
  <c r="AX152" i="3"/>
  <c r="BA152" i="3" s="1"/>
  <c r="AX153" i="3"/>
  <c r="BA153" i="3" s="1"/>
  <c r="Y156" i="3"/>
  <c r="AB156" i="3" s="1"/>
  <c r="AD157" i="3"/>
  <c r="Y167" i="3"/>
  <c r="AD172" i="3"/>
  <c r="Y175" i="3"/>
  <c r="AM53" i="3"/>
  <c r="AR57" i="3"/>
  <c r="AD167" i="3"/>
  <c r="AD175" i="3"/>
  <c r="AR53" i="3"/>
  <c r="AM56" i="3"/>
  <c r="Y149" i="3"/>
  <c r="AB149" i="3" s="1"/>
  <c r="W153" i="3"/>
  <c r="AD156" i="3"/>
  <c r="AS158" i="3"/>
  <c r="AD170" i="3"/>
  <c r="Y173" i="3"/>
  <c r="AD173" i="3"/>
  <c r="Y176" i="3"/>
  <c r="AR55" i="3"/>
  <c r="AI149" i="3"/>
  <c r="AL149" i="3" s="1"/>
  <c r="AI155" i="3"/>
  <c r="AN156" i="3"/>
  <c r="AD176" i="3"/>
  <c r="AG219" i="2"/>
  <c r="S208" i="2"/>
  <c r="AQ219" i="2"/>
  <c r="U208" i="2"/>
  <c r="AV219" i="2"/>
  <c r="W130" i="2"/>
  <c r="BB73" i="2"/>
  <c r="BF130" i="2"/>
  <c r="R200" i="2"/>
  <c r="AB131" i="2"/>
  <c r="BP131" i="2"/>
  <c r="BA150" i="2"/>
  <c r="AB183" i="2"/>
  <c r="AO214" i="2"/>
  <c r="AR214" i="2" s="1"/>
  <c r="BK131" i="2"/>
  <c r="AG131" i="2"/>
  <c r="BF150" i="2"/>
  <c r="S209" i="2"/>
  <c r="BF80" i="2"/>
  <c r="AL131" i="2"/>
  <c r="AV150" i="2"/>
  <c r="AL167" i="2"/>
  <c r="AO209" i="2"/>
  <c r="AR209" i="2" s="1"/>
  <c r="AV131" i="2"/>
  <c r="AQ201" i="2"/>
  <c r="BA130" i="2"/>
  <c r="AG130" i="2"/>
  <c r="AB57" i="2"/>
  <c r="AZ81" i="2"/>
  <c r="BC81" i="2" s="1"/>
  <c r="AL130" i="2"/>
  <c r="BK150" i="2"/>
  <c r="AB167" i="2"/>
  <c r="W200" i="2"/>
  <c r="AL201" i="2"/>
  <c r="U213" i="2"/>
  <c r="S213" i="2"/>
  <c r="X46" i="2"/>
  <c r="AQ131" i="2"/>
  <c r="AB149" i="2"/>
  <c r="BP149" i="2"/>
  <c r="AG167" i="2"/>
  <c r="W184" i="2"/>
  <c r="AB201" i="2"/>
  <c r="U210" i="2"/>
  <c r="AT211" i="2"/>
  <c r="AW211" i="2" s="1"/>
  <c r="AT213" i="2"/>
  <c r="AW213" i="2" s="1"/>
  <c r="Z215" i="2"/>
  <c r="AC215" i="2" s="1"/>
  <c r="U217" i="2"/>
  <c r="X217" i="2" s="1"/>
  <c r="BB89" i="2"/>
  <c r="AG150" i="2"/>
  <c r="AG149" i="2"/>
  <c r="AG201" i="2"/>
  <c r="Z210" i="2"/>
  <c r="AE215" i="2"/>
  <c r="AH215" i="2" s="1"/>
  <c r="BA149" i="2"/>
  <c r="W167" i="2"/>
  <c r="U211" i="2"/>
  <c r="X211" i="2" s="1"/>
  <c r="AZ83" i="2"/>
  <c r="BH89" i="2"/>
  <c r="BA131" i="2"/>
  <c r="AL149" i="2"/>
  <c r="AB150" i="2"/>
  <c r="AQ167" i="2"/>
  <c r="AE210" i="2"/>
  <c r="AH210" i="2" s="1"/>
  <c r="AE212" i="2"/>
  <c r="AH212" i="2" s="1"/>
  <c r="Z217" i="2"/>
  <c r="AX72" i="2"/>
  <c r="S79" i="2"/>
  <c r="BF131" i="2"/>
  <c r="AQ150" i="2"/>
  <c r="BP150" i="2"/>
  <c r="AV167" i="2"/>
  <c r="AL183" i="2"/>
  <c r="Z208" i="2"/>
  <c r="AC208" i="2" s="1"/>
  <c r="U214" i="2"/>
  <c r="AT215" i="2"/>
  <c r="AW215" i="2" s="1"/>
  <c r="AB219" i="2"/>
  <c r="W57" i="2"/>
  <c r="S216" i="2"/>
  <c r="BK130" i="2"/>
  <c r="AQ183" i="2"/>
  <c r="AV201" i="2"/>
  <c r="AT210" i="2"/>
  <c r="AJ212" i="2"/>
  <c r="AM212" i="2" s="1"/>
  <c r="AJ214" i="2"/>
  <c r="AM214" i="2" s="1"/>
  <c r="AS154" i="3"/>
  <c r="W154" i="3"/>
  <c r="AM48" i="3"/>
  <c r="AR49" i="3"/>
  <c r="AW50" i="3"/>
  <c r="AW51" i="3"/>
  <c r="V54" i="3"/>
  <c r="AH57" i="3"/>
  <c r="W150" i="3"/>
  <c r="AX150" i="3"/>
  <c r="AN151" i="3"/>
  <c r="AN154" i="3"/>
  <c r="AD155" i="3"/>
  <c r="AX157" i="3"/>
  <c r="BA157" i="3" s="1"/>
  <c r="AN158" i="3"/>
  <c r="AH54" i="3"/>
  <c r="AD150" i="3"/>
  <c r="Y151" i="3"/>
  <c r="AB151" i="3" s="1"/>
  <c r="AS152" i="3"/>
  <c r="Y154" i="3"/>
  <c r="AB154" i="3" s="1"/>
  <c r="AS155" i="3"/>
  <c r="W158" i="3"/>
  <c r="AI167" i="3"/>
  <c r="AL167" i="3" s="1"/>
  <c r="AI168" i="3"/>
  <c r="AL168" i="3" s="1"/>
  <c r="AI169" i="3"/>
  <c r="AL169" i="3" s="1"/>
  <c r="AI170" i="3"/>
  <c r="AL170" i="3" s="1"/>
  <c r="AI171" i="3"/>
  <c r="AL171" i="3" s="1"/>
  <c r="AI172" i="3"/>
  <c r="AL172" i="3" s="1"/>
  <c r="AI173" i="3"/>
  <c r="AL173" i="3" s="1"/>
  <c r="AI174" i="3"/>
  <c r="AL174" i="3" s="1"/>
  <c r="AI175" i="3"/>
  <c r="AL175" i="3" s="1"/>
  <c r="AI176" i="3"/>
  <c r="AL176" i="3" s="1"/>
  <c r="AX151" i="3"/>
  <c r="AH52" i="3"/>
  <c r="AX155" i="3"/>
  <c r="BA155" i="3" s="1"/>
  <c r="Y158" i="3"/>
  <c r="AB158" i="3" s="1"/>
  <c r="AX154" i="3"/>
  <c r="BA154" i="3" s="1"/>
  <c r="AH50" i="3"/>
  <c r="AH51" i="3"/>
  <c r="AM52" i="3"/>
  <c r="AS149" i="3"/>
  <c r="AD151" i="3"/>
  <c r="AN153" i="3"/>
  <c r="AD154" i="3"/>
  <c r="W155" i="3"/>
  <c r="AS156" i="3"/>
  <c r="AI157" i="3"/>
  <c r="AN167" i="3"/>
  <c r="AN168" i="3"/>
  <c r="AN169" i="3"/>
  <c r="AN170" i="3"/>
  <c r="AN171" i="3"/>
  <c r="AN172" i="3"/>
  <c r="AN173" i="3"/>
  <c r="AN174" i="3"/>
  <c r="AN175" i="3"/>
  <c r="AN176" i="3"/>
  <c r="AS151" i="3"/>
  <c r="AX158" i="3"/>
  <c r="BA158" i="3" s="1"/>
  <c r="AH49" i="3"/>
  <c r="AM50" i="3"/>
  <c r="AM51" i="3"/>
  <c r="AR52" i="3"/>
  <c r="W149" i="3"/>
  <c r="AN150" i="3"/>
  <c r="AI151" i="3"/>
  <c r="AL151" i="3" s="1"/>
  <c r="AN157" i="3"/>
  <c r="AD158" i="3"/>
  <c r="AS167" i="3"/>
  <c r="AS168" i="3"/>
  <c r="AS169" i="3"/>
  <c r="AS170" i="3"/>
  <c r="AS171" i="3"/>
  <c r="AS172" i="3"/>
  <c r="AS173" i="3"/>
  <c r="AS174" i="3"/>
  <c r="AS175" i="3"/>
  <c r="AS176" i="3"/>
  <c r="V51" i="3"/>
  <c r="AZ86" i="2"/>
  <c r="BC86" i="2" s="1"/>
  <c r="AQ130" i="2"/>
  <c r="BF149" i="2"/>
  <c r="AT208" i="2"/>
  <c r="AW208" i="2" s="1"/>
  <c r="AO213" i="2"/>
  <c r="AR213" i="2" s="1"/>
  <c r="AE216" i="2"/>
  <c r="AH216" i="2" s="1"/>
  <c r="BR55" i="2"/>
  <c r="BF81" i="2"/>
  <c r="BI81" i="2" s="1"/>
  <c r="AZ85" i="2"/>
  <c r="AV130" i="2"/>
  <c r="W149" i="2"/>
  <c r="BK149" i="2"/>
  <c r="W183" i="2"/>
  <c r="AB200" i="2"/>
  <c r="AJ209" i="2"/>
  <c r="AM209" i="2" s="1"/>
  <c r="AO211" i="2"/>
  <c r="AR211" i="2" s="1"/>
  <c r="AT217" i="2"/>
  <c r="AW217" i="2" s="1"/>
  <c r="AZ84" i="2"/>
  <c r="BC84" i="2" s="1"/>
  <c r="BF86" i="2"/>
  <c r="BI86" i="2" s="1"/>
  <c r="AG200" i="2"/>
  <c r="AJ216" i="2"/>
  <c r="AM216" i="2" s="1"/>
  <c r="W219" i="2"/>
  <c r="AZ78" i="2"/>
  <c r="U209" i="2"/>
  <c r="AJ210" i="2"/>
  <c r="AM210" i="2" s="1"/>
  <c r="Z211" i="2"/>
  <c r="Z213" i="2"/>
  <c r="AC213" i="2" s="1"/>
  <c r="AT214" i="2"/>
  <c r="AJ215" i="2"/>
  <c r="AM215" i="2" s="1"/>
  <c r="U216" i="2"/>
  <c r="X216" i="2" s="1"/>
  <c r="AO216" i="2"/>
  <c r="AR216" i="2" s="1"/>
  <c r="AE217" i="2"/>
  <c r="AB130" i="2"/>
  <c r="BP130" i="2"/>
  <c r="AQ149" i="2"/>
  <c r="AL150" i="2"/>
  <c r="AE208" i="2"/>
  <c r="Z209" i="2"/>
  <c r="AC209" i="2" s="1"/>
  <c r="AT209" i="2"/>
  <c r="AE211" i="2"/>
  <c r="AH211" i="2" s="1"/>
  <c r="AO212" i="2"/>
  <c r="AR212" i="2" s="1"/>
  <c r="AJ217" i="2"/>
  <c r="AM217" i="2" s="1"/>
  <c r="BF83" i="2"/>
  <c r="BI83" i="2" s="1"/>
  <c r="AV149" i="2"/>
  <c r="AJ208" i="2"/>
  <c r="AO210" i="2"/>
  <c r="AR210" i="2" s="1"/>
  <c r="U212" i="2"/>
  <c r="AE213" i="2"/>
  <c r="Z214" i="2"/>
  <c r="S215" i="2"/>
  <c r="AO215" i="2"/>
  <c r="AR215" i="2" s="1"/>
  <c r="Z216" i="2"/>
  <c r="AC216" i="2" s="1"/>
  <c r="Z212" i="2"/>
  <c r="AC212" i="2" s="1"/>
  <c r="AW94" i="10" l="1"/>
  <c r="AW91" i="10"/>
  <c r="AS94" i="10"/>
  <c r="AS91" i="10"/>
  <c r="CP94" i="10"/>
  <c r="CP91" i="10"/>
  <c r="DU94" i="10"/>
  <c r="DU91" i="10"/>
  <c r="AS84" i="6"/>
  <c r="AN104" i="6"/>
</calcChain>
</file>

<file path=xl/sharedStrings.xml><?xml version="1.0" encoding="utf-8"?>
<sst xmlns="http://schemas.openxmlformats.org/spreadsheetml/2006/main" count="10642" uniqueCount="841">
  <si>
    <t>Evidence of gas phase glucosyl transfer and glycation in the CID/HCD-spectra of S-glucosylated peptides</t>
  </si>
  <si>
    <t>Supplementary materials</t>
  </si>
  <si>
    <t>PID</t>
  </si>
  <si>
    <t>Prot. Rank</t>
  </si>
  <si>
    <t>Pos.</t>
  </si>
  <si>
    <t>Sequence</t>
  </si>
  <si>
    <t>Glycans</t>
  </si>
  <si>
    <t>Mods (variable)</t>
  </si>
  <si>
    <t>PEP</t>
  </si>
  <si>
    <t>Score</t>
  </si>
  <si>
    <t>z</t>
  </si>
  <si>
    <t>Obs. m/z</t>
  </si>
  <si>
    <t>Calc. m/z</t>
  </si>
  <si>
    <t>Obs. MH</t>
  </si>
  <si>
    <t>Calc. MH</t>
  </si>
  <si>
    <t>ppm err.</t>
  </si>
  <si>
    <t>Off- By-X</t>
  </si>
  <si>
    <t>Cleavage</t>
  </si>
  <si>
    <t>Delta Score</t>
  </si>
  <si>
    <t>Delta Mod. Score</t>
  </si>
  <si>
    <t>Protein Name</t>
  </si>
  <si>
    <t>Fragment Type</t>
  </si>
  <si>
    <t>Comment</t>
  </si>
  <si>
    <t>Scan #</t>
  </si>
  <si>
    <t>Scan Time</t>
  </si>
  <si>
    <t>Glycans Pos.</t>
  </si>
  <si>
    <t>Obs.M</t>
  </si>
  <si>
    <t>Calc.M</t>
  </si>
  <si>
    <t>R.C[+162.05282]KGTDVQAWIR.G</t>
  </si>
  <si>
    <t>C1(Hex / 162.0528)</t>
  </si>
  <si>
    <t xml:space="preserve">  </t>
  </si>
  <si>
    <t>Specific</t>
  </si>
  <si>
    <t>&gt;sp|P00698|LYSC_CHICK Lysozyme C OS=Gallus gallus GN=LYZ PE=1 SV=1</t>
  </si>
  <si>
    <t>collision-induced dissociation</t>
  </si>
  <si>
    <t>00527771buch_ab4liz2_s.6474.6474.2</t>
  </si>
  <si>
    <t>controllerType=0 controllerNumber=1 scan=6474</t>
  </si>
  <si>
    <t>00527771buch_ab4liz2_s.6481.6481.2</t>
  </si>
  <si>
    <t>controllerType=0 controllerNumber=1 scan=6481</t>
  </si>
  <si>
    <t>00527771buch_ab4liz2_s.6485.6485.3</t>
  </si>
  <si>
    <t>controllerType=0 controllerNumber=1 scan=6485</t>
  </si>
  <si>
    <t>https://proteomicsresource.washington.edu/cgi-bin/fragment.cgi</t>
  </si>
  <si>
    <t>G.KVFGR.C</t>
  </si>
  <si>
    <t xml:space="preserve"> fragmentation of C-term Arg derivative to imidazole structures</t>
  </si>
  <si>
    <t>y+</t>
  </si>
  <si>
    <t>b+</t>
  </si>
  <si>
    <t>AA</t>
  </si>
  <si>
    <t>42 loss</t>
  </si>
  <si>
    <t>R.TPGSRNLC[+162.05282]N.I</t>
  </si>
  <si>
    <t xml:space="preserve"> </t>
  </si>
  <si>
    <t>K</t>
  </si>
  <si>
    <t>calc</t>
  </si>
  <si>
    <t>obs</t>
  </si>
  <si>
    <t>fragmentation of doubly and triply charged ions</t>
  </si>
  <si>
    <t>cross-ring cleavage</t>
  </si>
  <si>
    <t>V</t>
  </si>
  <si>
    <t>not obs</t>
  </si>
  <si>
    <t>C</t>
  </si>
  <si>
    <t>F</t>
  </si>
  <si>
    <t>G</t>
  </si>
  <si>
    <t>R</t>
  </si>
  <si>
    <t>T</t>
  </si>
  <si>
    <t>± 0.500 Da</t>
  </si>
  <si>
    <t>D</t>
  </si>
  <si>
    <t xml:space="preserve">42 loss </t>
  </si>
  <si>
    <t>int.</t>
  </si>
  <si>
    <t>err.</t>
  </si>
  <si>
    <t>204 loss</t>
  </si>
  <si>
    <t>calc.</t>
  </si>
  <si>
    <t>obs.</t>
  </si>
  <si>
    <t>pI: 11.00</t>
  </si>
  <si>
    <t>Q</t>
  </si>
  <si>
    <t>H2O</t>
  </si>
  <si>
    <t>2 H2O</t>
  </si>
  <si>
    <t>3 H2O</t>
  </si>
  <si>
    <t>not obs.</t>
  </si>
  <si>
    <t>composition: C(28) H(45) N(9) O(5) S(0)</t>
  </si>
  <si>
    <t>A</t>
  </si>
  <si>
    <t>ornityna na C-końcu</t>
  </si>
  <si>
    <t>neutral mass:   605.364930</t>
  </si>
  <si>
    <t>W</t>
  </si>
  <si>
    <t xml:space="preserve">42 Da loss </t>
  </si>
  <si>
    <t xml:space="preserve">  + 1 charge:   606.372207</t>
  </si>
  <si>
    <t>I</t>
  </si>
  <si>
    <t xml:space="preserve">  + 2 charge:   303.689742</t>
  </si>
  <si>
    <t>˭</t>
  </si>
  <si>
    <t xml:space="preserve">  + 3 charge:   202.795587</t>
  </si>
  <si>
    <t xml:space="preserve">  + 4 charge:   152.348509</t>
  </si>
  <si>
    <t xml:space="preserve">  + 5 charge:   122.080263</t>
  </si>
  <si>
    <t>pI: 8.22</t>
  </si>
  <si>
    <t xml:space="preserve">  + 6 charge:   101.901432</t>
  </si>
  <si>
    <t>composition: C(55) H(87) N(17) O(15) S(1)</t>
  </si>
  <si>
    <t xml:space="preserve">  + 7 charge:    87.487981</t>
  </si>
  <si>
    <t>neutral mass:  1437.692211</t>
  </si>
  <si>
    <t>NA</t>
  </si>
  <si>
    <t xml:space="preserve">  + 8 charge:    76.677893</t>
  </si>
  <si>
    <t xml:space="preserve">  + 1 charge:  1438.699487</t>
  </si>
  <si>
    <t xml:space="preserve">  + 9 charge:    68.270047</t>
  </si>
  <si>
    <t xml:space="preserve">  + 2 charge:   719.853382</t>
  </si>
  <si>
    <t xml:space="preserve">  +10 charge:    61.543770</t>
  </si>
  <si>
    <t xml:space="preserve">  + 3 charge:   480.238013</t>
  </si>
  <si>
    <t>tetrose loss</t>
  </si>
  <si>
    <t xml:space="preserve">  + 4 charge:   360.430329</t>
  </si>
  <si>
    <t xml:space="preserve">  + 5 charge:   288.545719</t>
  </si>
  <si>
    <t xml:space="preserve">  + 6 charge:   240.622645</t>
  </si>
  <si>
    <t xml:space="preserve">  + 7 charge:   206.391878</t>
  </si>
  <si>
    <t xml:space="preserve">  + 8 charge:   180.718803</t>
  </si>
  <si>
    <t xml:space="preserve">  + 9 charge:   160.750855</t>
  </si>
  <si>
    <t xml:space="preserve">  +10 charge:   144.776498</t>
  </si>
  <si>
    <t xml:space="preserve">CID fragmentation of peptide with N-terminal, S-glucosylated Cysteine residue _ the evidence on the gas phase glycosyl transfer onto C-terminal Arg followed by Amadori product formation and its fragmentation yielding imidazole structures </t>
  </si>
  <si>
    <r>
      <t xml:space="preserve">Glycosyl transfer and </t>
    </r>
    <r>
      <rPr>
        <b/>
        <sz val="11"/>
        <color theme="6" tint="-0.249977111117893"/>
        <rFont val="Aptos Narrow"/>
        <family val="2"/>
        <charset val="238"/>
        <scheme val="minor"/>
      </rPr>
      <t>glucopyranose cross ring cut (0.2A)</t>
    </r>
  </si>
  <si>
    <t>Postulated imidazole formation</t>
  </si>
  <si>
    <r>
      <t xml:space="preserve">Amadori product's </t>
    </r>
    <r>
      <rPr>
        <b/>
        <sz val="11"/>
        <color rgb="FF2609FB"/>
        <rFont val="Aptos Narrow"/>
        <family val="2"/>
        <charset val="238"/>
        <scheme val="minor"/>
      </rPr>
      <t>fructopyranosyl ring fragmentation</t>
    </r>
  </si>
  <si>
    <t>Amadori product's dehydration pathway</t>
  </si>
  <si>
    <t>Postulated imidazole derivative formation</t>
  </si>
  <si>
    <t>MODEL D</t>
  </si>
  <si>
    <t>PID 1603</t>
  </si>
  <si>
    <r>
      <rPr>
        <sz val="11"/>
        <color theme="1"/>
        <rFont val="Calibri"/>
        <family val="2"/>
        <charset val="238"/>
      </rPr>
      <t xml:space="preserve">± </t>
    </r>
    <r>
      <rPr>
        <sz val="11"/>
        <color theme="1"/>
        <rFont val="Aptos Narrow"/>
        <family val="2"/>
        <charset val="238"/>
        <scheme val="minor"/>
      </rPr>
      <t>0.500 Da</t>
    </r>
  </si>
  <si>
    <r>
      <t>(</t>
    </r>
    <r>
      <rPr>
        <sz val="8"/>
        <color theme="1"/>
        <rFont val="Aptos Narrow"/>
        <family val="2"/>
        <charset val="238"/>
        <scheme val="minor"/>
      </rPr>
      <t>0.2</t>
    </r>
    <r>
      <rPr>
        <sz val="11"/>
        <color theme="1"/>
        <rFont val="Aptos Narrow"/>
        <family val="2"/>
        <charset val="238"/>
        <scheme val="minor"/>
      </rPr>
      <t xml:space="preserve"> A)</t>
    </r>
  </si>
  <si>
    <t>score 354.2</t>
  </si>
  <si>
    <t>162 gain</t>
  </si>
  <si>
    <t>42 gain</t>
  </si>
  <si>
    <t>42-18</t>
  </si>
  <si>
    <t>24 gain</t>
  </si>
  <si>
    <t>162-90</t>
  </si>
  <si>
    <t>72 gain</t>
  </si>
  <si>
    <t>162-150</t>
  </si>
  <si>
    <t>12 gain</t>
  </si>
  <si>
    <t>144 gain</t>
  </si>
  <si>
    <t>126 gain</t>
  </si>
  <si>
    <t>108 gain</t>
  </si>
  <si>
    <t>78 gain</t>
  </si>
  <si>
    <t>72-18</t>
  </si>
  <si>
    <t>54 gain</t>
  </si>
  <si>
    <t>scan time:</t>
  </si>
  <si>
    <t>triose loss</t>
  </si>
  <si>
    <t>pentose loss</t>
  </si>
  <si>
    <t>z+2</t>
  </si>
  <si>
    <r>
      <rPr>
        <b/>
        <sz val="11"/>
        <color theme="1"/>
        <rFont val="Calibri"/>
        <family val="2"/>
        <charset val="238"/>
      </rPr>
      <t xml:space="preserve">± </t>
    </r>
    <r>
      <rPr>
        <b/>
        <sz val="11"/>
        <color theme="1"/>
        <rFont val="Aptos Narrow"/>
        <family val="2"/>
        <charset val="238"/>
        <scheme val="minor"/>
      </rPr>
      <t>0.500 Da</t>
    </r>
  </si>
  <si>
    <t>204 NL</t>
  </si>
  <si>
    <t>from MH</t>
  </si>
  <si>
    <t>204 NL/z</t>
  </si>
  <si>
    <t>from precursor ion</t>
  </si>
  <si>
    <t>180 NL</t>
  </si>
  <si>
    <t>180 NL/z</t>
  </si>
  <si>
    <t>162 NL</t>
  </si>
  <si>
    <t>162 NL/z</t>
  </si>
  <si>
    <t>a5</t>
  </si>
  <si>
    <t>150 NL/z</t>
  </si>
  <si>
    <t>120 NL/z</t>
  </si>
  <si>
    <t>Amadori</t>
  </si>
  <si>
    <t>Amadori product's fructopyranosyl ring dehydratation</t>
  </si>
  <si>
    <t xml:space="preserve"> 90 NL/z</t>
  </si>
  <si>
    <t xml:space="preserve"> b+</t>
  </si>
  <si>
    <r>
      <rPr>
        <b/>
        <sz val="9"/>
        <color theme="1"/>
        <rFont val="Aptos Narrow"/>
        <family val="2"/>
        <charset val="238"/>
        <scheme val="minor"/>
      </rPr>
      <t>120 loss</t>
    </r>
    <r>
      <rPr>
        <b/>
        <sz val="11"/>
        <color theme="1"/>
        <rFont val="Aptos Narrow"/>
        <family val="2"/>
        <charset val="238"/>
        <scheme val="minor"/>
      </rPr>
      <t xml:space="preserve"> b+</t>
    </r>
  </si>
  <si>
    <r>
      <rPr>
        <b/>
        <sz val="9"/>
        <color theme="1"/>
        <rFont val="Aptos Narrow"/>
        <family val="2"/>
        <charset val="238"/>
        <scheme val="minor"/>
      </rPr>
      <t>120 loss</t>
    </r>
    <r>
      <rPr>
        <b/>
        <sz val="8"/>
        <color theme="1"/>
        <rFont val="Aptos Narrow"/>
        <family val="2"/>
        <charset val="238"/>
        <scheme val="minor"/>
      </rPr>
      <t xml:space="preserve"> </t>
    </r>
    <r>
      <rPr>
        <b/>
        <sz val="11"/>
        <color theme="1"/>
        <rFont val="Aptos Narrow"/>
        <family val="2"/>
        <charset val="238"/>
        <scheme val="minor"/>
      </rPr>
      <t>b+</t>
    </r>
  </si>
  <si>
    <r>
      <rPr>
        <b/>
        <sz val="9"/>
        <color theme="1"/>
        <rFont val="Aptos Narrow"/>
        <family val="2"/>
        <charset val="238"/>
        <scheme val="minor"/>
      </rPr>
      <t>90 loss</t>
    </r>
    <r>
      <rPr>
        <b/>
        <sz val="11"/>
        <color theme="1"/>
        <rFont val="Aptos Narrow"/>
        <family val="2"/>
        <charset val="238"/>
        <scheme val="minor"/>
      </rPr>
      <t xml:space="preserve"> b+</t>
    </r>
  </si>
  <si>
    <r>
      <rPr>
        <b/>
        <sz val="9"/>
        <color theme="1"/>
        <rFont val="Aptos Narrow"/>
        <family val="2"/>
        <charset val="238"/>
        <scheme val="minor"/>
      </rPr>
      <t>90 loss</t>
    </r>
    <r>
      <rPr>
        <b/>
        <sz val="8"/>
        <color theme="1"/>
        <rFont val="Aptos Narrow"/>
        <family val="2"/>
        <charset val="238"/>
        <scheme val="minor"/>
      </rPr>
      <t xml:space="preserve"> </t>
    </r>
    <r>
      <rPr>
        <b/>
        <sz val="11"/>
        <color theme="1"/>
        <rFont val="Aptos Narrow"/>
        <family val="2"/>
        <charset val="238"/>
        <scheme val="minor"/>
      </rPr>
      <t>b+</t>
    </r>
  </si>
  <si>
    <r>
      <rPr>
        <sz val="8"/>
        <color theme="1"/>
        <rFont val="Aptos Narrow"/>
        <family val="2"/>
        <charset val="238"/>
        <scheme val="minor"/>
      </rPr>
      <t>150 loss</t>
    </r>
    <r>
      <rPr>
        <sz val="11"/>
        <color theme="1"/>
        <rFont val="Aptos Narrow"/>
        <family val="2"/>
        <charset val="238"/>
        <scheme val="minor"/>
      </rPr>
      <t xml:space="preserve"> b+</t>
    </r>
  </si>
  <si>
    <t>H20 loss</t>
  </si>
  <si>
    <r>
      <rPr>
        <sz val="8"/>
        <color theme="1"/>
        <rFont val="Aptos Narrow"/>
        <family val="2"/>
        <charset val="238"/>
        <scheme val="minor"/>
      </rPr>
      <t xml:space="preserve">18 loss </t>
    </r>
    <r>
      <rPr>
        <sz val="11"/>
        <color theme="1"/>
        <rFont val="Aptos Narrow"/>
        <family val="2"/>
        <charset val="238"/>
        <scheme val="minor"/>
      </rPr>
      <t>b+</t>
    </r>
  </si>
  <si>
    <t>2 H20 loss</t>
  </si>
  <si>
    <r>
      <rPr>
        <b/>
        <sz val="8"/>
        <color theme="1"/>
        <rFont val="Aptos Narrow"/>
        <family val="2"/>
        <charset val="238"/>
        <scheme val="minor"/>
      </rPr>
      <t xml:space="preserve">36 loss </t>
    </r>
    <r>
      <rPr>
        <b/>
        <sz val="11"/>
        <color theme="1"/>
        <rFont val="Aptos Narrow"/>
        <family val="2"/>
        <charset val="238"/>
        <scheme val="minor"/>
      </rPr>
      <t>b+</t>
    </r>
  </si>
  <si>
    <r>
      <rPr>
        <sz val="8"/>
        <color theme="1"/>
        <rFont val="Aptos Narrow"/>
        <family val="2"/>
        <charset val="238"/>
        <scheme val="minor"/>
      </rPr>
      <t xml:space="preserve">36 loss </t>
    </r>
    <r>
      <rPr>
        <sz val="11"/>
        <color theme="1"/>
        <rFont val="Aptos Narrow"/>
        <family val="2"/>
        <charset val="238"/>
        <scheme val="minor"/>
      </rPr>
      <t>b+</t>
    </r>
  </si>
  <si>
    <t>3 H20 loss</t>
  </si>
  <si>
    <r>
      <rPr>
        <sz val="8"/>
        <color theme="1"/>
        <rFont val="Aptos Narrow"/>
        <family val="2"/>
        <charset val="238"/>
        <scheme val="minor"/>
      </rPr>
      <t xml:space="preserve">54 loss </t>
    </r>
    <r>
      <rPr>
        <sz val="11"/>
        <color theme="1"/>
        <rFont val="Aptos Narrow"/>
        <family val="2"/>
        <charset val="238"/>
        <scheme val="minor"/>
      </rPr>
      <t>b+</t>
    </r>
  </si>
  <si>
    <t>b-179</t>
  </si>
  <si>
    <t>obs. b+</t>
  </si>
  <si>
    <t xml:space="preserve">obs. </t>
  </si>
  <si>
    <t>90 loss</t>
  </si>
  <si>
    <t>cal.</t>
  </si>
  <si>
    <t>int</t>
  </si>
  <si>
    <t>di-hexosyl</t>
  </si>
  <si>
    <t xml:space="preserve"> glucopyranose cross ring cut (0.2A)</t>
  </si>
  <si>
    <t xml:space="preserve">hexosyl </t>
  </si>
  <si>
    <t xml:space="preserve"> b+162</t>
  </si>
  <si>
    <r>
      <t xml:space="preserve"> </t>
    </r>
    <r>
      <rPr>
        <b/>
        <sz val="11"/>
        <color theme="1"/>
        <rFont val="Aptos Narrow"/>
        <family val="2"/>
        <charset val="238"/>
        <scheme val="minor"/>
      </rPr>
      <t>b+162</t>
    </r>
  </si>
  <si>
    <t>b(+162-179]</t>
  </si>
  <si>
    <t>transfer</t>
  </si>
  <si>
    <t>b4-18</t>
  </si>
  <si>
    <t>b5-18</t>
  </si>
  <si>
    <t xml:space="preserve">not obs. </t>
  </si>
  <si>
    <t>b7-18</t>
  </si>
  <si>
    <t>b8-18</t>
  </si>
  <si>
    <t>from Amadori</t>
  </si>
  <si>
    <t>b++</t>
  </si>
  <si>
    <t>y++</t>
  </si>
  <si>
    <t>PID 1606</t>
  </si>
  <si>
    <t>score 189.2</t>
  </si>
  <si>
    <t>z+3</t>
  </si>
  <si>
    <t>misassigned as y5++</t>
  </si>
  <si>
    <t>total abindance</t>
  </si>
  <si>
    <t>rel. abundance</t>
  </si>
  <si>
    <t>not bos.</t>
  </si>
  <si>
    <t>T176</t>
  </si>
  <si>
    <t>b6-18</t>
  </si>
  <si>
    <t xml:space="preserve"> b++</t>
  </si>
  <si>
    <r>
      <rPr>
        <b/>
        <sz val="9"/>
        <color theme="1"/>
        <rFont val="Aptos Narrow"/>
        <family val="2"/>
        <charset val="238"/>
        <scheme val="minor"/>
      </rPr>
      <t>120 loss</t>
    </r>
    <r>
      <rPr>
        <b/>
        <sz val="11"/>
        <color theme="1"/>
        <rFont val="Aptos Narrow"/>
        <family val="2"/>
        <charset val="238"/>
        <scheme val="minor"/>
      </rPr>
      <t xml:space="preserve"> b++</t>
    </r>
  </si>
  <si>
    <r>
      <rPr>
        <b/>
        <sz val="9"/>
        <color theme="1"/>
        <rFont val="Aptos Narrow"/>
        <family val="2"/>
        <charset val="238"/>
        <scheme val="minor"/>
      </rPr>
      <t>120 loss</t>
    </r>
    <r>
      <rPr>
        <b/>
        <sz val="8"/>
        <color theme="1"/>
        <rFont val="Aptos Narrow"/>
        <family val="2"/>
        <charset val="238"/>
        <scheme val="minor"/>
      </rPr>
      <t xml:space="preserve"> </t>
    </r>
    <r>
      <rPr>
        <b/>
        <sz val="11"/>
        <color theme="1"/>
        <rFont val="Aptos Narrow"/>
        <family val="2"/>
        <charset val="238"/>
        <scheme val="minor"/>
      </rPr>
      <t>b++</t>
    </r>
  </si>
  <si>
    <r>
      <rPr>
        <b/>
        <sz val="9"/>
        <color theme="1"/>
        <rFont val="Aptos Narrow"/>
        <family val="2"/>
        <charset val="238"/>
        <scheme val="minor"/>
      </rPr>
      <t>90 loss</t>
    </r>
    <r>
      <rPr>
        <b/>
        <sz val="11"/>
        <color theme="1"/>
        <rFont val="Aptos Narrow"/>
        <family val="2"/>
        <charset val="238"/>
        <scheme val="minor"/>
      </rPr>
      <t xml:space="preserve"> b++</t>
    </r>
  </si>
  <si>
    <r>
      <rPr>
        <b/>
        <sz val="9"/>
        <color theme="1"/>
        <rFont val="Aptos Narrow"/>
        <family val="2"/>
        <charset val="238"/>
        <scheme val="minor"/>
      </rPr>
      <t>90 loss</t>
    </r>
    <r>
      <rPr>
        <b/>
        <sz val="8"/>
        <color theme="1"/>
        <rFont val="Aptos Narrow"/>
        <family val="2"/>
        <charset val="238"/>
        <scheme val="minor"/>
      </rPr>
      <t xml:space="preserve"> </t>
    </r>
    <r>
      <rPr>
        <b/>
        <sz val="11"/>
        <color theme="1"/>
        <rFont val="Aptos Narrow"/>
        <family val="2"/>
        <charset val="238"/>
        <scheme val="minor"/>
      </rPr>
      <t>b++</t>
    </r>
  </si>
  <si>
    <r>
      <rPr>
        <sz val="8"/>
        <color theme="1"/>
        <rFont val="Aptos Narrow"/>
        <family val="2"/>
        <charset val="238"/>
        <scheme val="minor"/>
      </rPr>
      <t>150 loss</t>
    </r>
    <r>
      <rPr>
        <sz val="11"/>
        <color theme="1"/>
        <rFont val="Aptos Narrow"/>
        <family val="2"/>
        <charset val="238"/>
        <scheme val="minor"/>
      </rPr>
      <t xml:space="preserve"> b++</t>
    </r>
  </si>
  <si>
    <r>
      <rPr>
        <sz val="8"/>
        <color theme="1"/>
        <rFont val="Aptos Narrow"/>
        <family val="2"/>
        <charset val="238"/>
        <scheme val="minor"/>
      </rPr>
      <t xml:space="preserve">18 loss </t>
    </r>
    <r>
      <rPr>
        <sz val="11"/>
        <color theme="1"/>
        <rFont val="Aptos Narrow"/>
        <family val="2"/>
        <charset val="238"/>
        <scheme val="minor"/>
      </rPr>
      <t>b++</t>
    </r>
  </si>
  <si>
    <r>
      <rPr>
        <sz val="8"/>
        <color theme="1"/>
        <rFont val="Aptos Narrow"/>
        <family val="2"/>
        <charset val="238"/>
        <scheme val="minor"/>
      </rPr>
      <t xml:space="preserve">36 loss </t>
    </r>
    <r>
      <rPr>
        <sz val="11"/>
        <color theme="1"/>
        <rFont val="Aptos Narrow"/>
        <family val="2"/>
        <charset val="238"/>
        <scheme val="minor"/>
      </rPr>
      <t>b++</t>
    </r>
  </si>
  <si>
    <r>
      <rPr>
        <sz val="8"/>
        <color theme="1"/>
        <rFont val="Aptos Narrow"/>
        <family val="2"/>
        <charset val="238"/>
        <scheme val="minor"/>
      </rPr>
      <t xml:space="preserve">54 loss </t>
    </r>
    <r>
      <rPr>
        <sz val="11"/>
        <color theme="1"/>
        <rFont val="Aptos Narrow"/>
        <family val="2"/>
        <charset val="238"/>
        <scheme val="minor"/>
      </rPr>
      <t>b++</t>
    </r>
  </si>
  <si>
    <t>not os.</t>
  </si>
  <si>
    <t>dihexosyl</t>
  </si>
  <si>
    <t xml:space="preserve">not </t>
  </si>
  <si>
    <t>assigned as a5</t>
  </si>
  <si>
    <t>loss</t>
  </si>
  <si>
    <t>hexose</t>
  </si>
  <si>
    <t>z +3</t>
  </si>
  <si>
    <t>179 NL</t>
  </si>
  <si>
    <t>from Arg</t>
  </si>
  <si>
    <t>150 NL</t>
  </si>
  <si>
    <t>pentose</t>
  </si>
  <si>
    <t>120 NL</t>
  </si>
  <si>
    <t>tetrose</t>
  </si>
  <si>
    <t xml:space="preserve"> 90 NL</t>
  </si>
  <si>
    <t>triose</t>
  </si>
  <si>
    <t>219 NL</t>
  </si>
  <si>
    <t>by precursor ion</t>
  </si>
  <si>
    <t>C[+162]KGTDVQAWIR</t>
  </si>
  <si>
    <r>
      <t>R.</t>
    </r>
    <r>
      <rPr>
        <b/>
        <sz val="11"/>
        <color rgb="FFC00000"/>
        <rFont val="Aptos Narrow"/>
        <family val="2"/>
        <charset val="238"/>
        <scheme val="minor"/>
      </rPr>
      <t>C[+162.05282]</t>
    </r>
    <r>
      <rPr>
        <sz val="11"/>
        <color theme="1"/>
        <rFont val="Aptos Narrow"/>
        <family val="2"/>
        <charset val="238"/>
        <scheme val="minor"/>
      </rPr>
      <t>KGTDVQAWIR.G</t>
    </r>
  </si>
  <si>
    <t>high-energy collision-induced dissociation</t>
  </si>
  <si>
    <t>00527771buch_ab4liz2_s.6473.6473.2</t>
  </si>
  <si>
    <t>controllerType=0 controllerNumber=1 scan=6473</t>
  </si>
  <si>
    <t>ppm</t>
  </si>
  <si>
    <t>PID 18335</t>
  </si>
  <si>
    <t>± 20 ppm</t>
  </si>
  <si>
    <t>score 388.6</t>
  </si>
  <si>
    <t>Fragment mass tolerance 20 ppm</t>
  </si>
  <si>
    <t>error</t>
  </si>
  <si>
    <t>tolerance</t>
  </si>
  <si>
    <t>00527771buch_ab4liz2_s.6484.6484.3</t>
  </si>
  <si>
    <t>controllerType=0 controllerNumber=1 scan=6484</t>
  </si>
  <si>
    <t>PID 18338</t>
  </si>
  <si>
    <t>score 366.6</t>
  </si>
  <si>
    <r>
      <rPr>
        <b/>
        <sz val="8"/>
        <color theme="1"/>
        <rFont val="Aptos Narrow"/>
        <family val="2"/>
        <charset val="238"/>
        <scheme val="minor"/>
      </rPr>
      <t>150 loss</t>
    </r>
    <r>
      <rPr>
        <b/>
        <sz val="11"/>
        <color theme="1"/>
        <rFont val="Aptos Narrow"/>
        <family val="2"/>
        <charset val="238"/>
        <scheme val="minor"/>
      </rPr>
      <t xml:space="preserve"> b+</t>
    </r>
  </si>
  <si>
    <r>
      <rPr>
        <b/>
        <sz val="8"/>
        <color theme="1"/>
        <rFont val="Aptos Narrow"/>
        <family val="2"/>
        <charset val="238"/>
        <scheme val="minor"/>
      </rPr>
      <t xml:space="preserve">18 loss </t>
    </r>
    <r>
      <rPr>
        <b/>
        <sz val="11"/>
        <color theme="1"/>
        <rFont val="Aptos Narrow"/>
        <family val="2"/>
        <charset val="238"/>
        <scheme val="minor"/>
      </rPr>
      <t>b+</t>
    </r>
  </si>
  <si>
    <t>not obs,</t>
  </si>
  <si>
    <r>
      <rPr>
        <b/>
        <sz val="8"/>
        <color theme="1"/>
        <rFont val="Aptos Narrow"/>
        <family val="2"/>
        <charset val="238"/>
        <scheme val="minor"/>
      </rPr>
      <t xml:space="preserve">18 loss </t>
    </r>
    <r>
      <rPr>
        <b/>
        <sz val="11"/>
        <color theme="1"/>
        <rFont val="Aptos Narrow"/>
        <family val="2"/>
        <charset val="238"/>
        <scheme val="minor"/>
      </rPr>
      <t>b++</t>
    </r>
  </si>
  <si>
    <r>
      <rPr>
        <b/>
        <sz val="8"/>
        <color theme="1"/>
        <rFont val="Aptos Narrow"/>
        <family val="2"/>
        <charset val="238"/>
        <scheme val="minor"/>
      </rPr>
      <t xml:space="preserve">36 loss </t>
    </r>
    <r>
      <rPr>
        <b/>
        <sz val="11"/>
        <color theme="1"/>
        <rFont val="Aptos Narrow"/>
        <family val="2"/>
        <charset val="238"/>
        <scheme val="minor"/>
      </rPr>
      <t>b++</t>
    </r>
  </si>
  <si>
    <t>162.05282/2</t>
  </si>
  <si>
    <t>[ b+162]++</t>
  </si>
  <si>
    <t>not ons</t>
  </si>
  <si>
    <t>b1</t>
  </si>
  <si>
    <t>b4</t>
  </si>
  <si>
    <t>b5</t>
  </si>
  <si>
    <t>b6</t>
  </si>
  <si>
    <t>b7</t>
  </si>
  <si>
    <t>Path C</t>
  </si>
  <si>
    <t>b2</t>
  </si>
  <si>
    <t>b3</t>
  </si>
  <si>
    <t>Path B</t>
  </si>
  <si>
    <t>Path A</t>
  </si>
  <si>
    <t>[b+108]+</t>
  </si>
  <si>
    <t>[b+126]+</t>
  </si>
  <si>
    <t>[b+144]+</t>
  </si>
  <si>
    <t>[b+12]+</t>
  </si>
  <si>
    <t>[b+72]+</t>
  </si>
  <si>
    <t>[b+42]+</t>
  </si>
  <si>
    <t xml:space="preserve">   90 NL</t>
  </si>
  <si>
    <t>Content</t>
  </si>
  <si>
    <t>R.C[+162.05282]ELAAAMK.R</t>
  </si>
  <si>
    <t>00527771buch_ab4liz2_s.3991.3991.2</t>
  </si>
  <si>
    <t>controllerType=0 controllerNumber=1 scan=3991</t>
  </si>
  <si>
    <t xml:space="preserve"> https://doi.org/10.1002/cphc.201300057</t>
  </si>
  <si>
    <t>INTERMOLECULAR GLYCOSYL TRANSFER</t>
  </si>
  <si>
    <t>CID fragmentation of peptide with N-terminal, S-glucosylated Cysteine residue _ the evidence on the glycosyl transfer onto C-terminal Lys followed by Amadori rearrangement in a gas phase</t>
  </si>
  <si>
    <r>
      <t xml:space="preserve">Amadori product </t>
    </r>
    <r>
      <rPr>
        <b/>
        <sz val="11"/>
        <color rgb="FF2609FB"/>
        <rFont val="Aptos Narrow"/>
        <family val="2"/>
        <charset val="238"/>
        <scheme val="minor"/>
      </rPr>
      <t>fructopyranosyl ring fragmentation</t>
    </r>
  </si>
  <si>
    <t>Amadori product dehydration pathway</t>
  </si>
  <si>
    <t>ornitine generation</t>
  </si>
  <si>
    <t>hexosyl transfer</t>
  </si>
  <si>
    <t>PID 222</t>
  </si>
  <si>
    <t>324 gain y+</t>
  </si>
  <si>
    <t>0.500 Da</t>
  </si>
  <si>
    <t>score 186.1</t>
  </si>
  <si>
    <t>18 loss</t>
  </si>
  <si>
    <t>36 loss</t>
  </si>
  <si>
    <t>54 loss</t>
  </si>
  <si>
    <t>CH2O</t>
  </si>
  <si>
    <t>2 pentoses loss</t>
  </si>
  <si>
    <t xml:space="preserve">pentose </t>
  </si>
  <si>
    <t>&amp; tetrose</t>
  </si>
  <si>
    <t xml:space="preserve"> loss</t>
  </si>
  <si>
    <t xml:space="preserve">calc. </t>
  </si>
  <si>
    <t>E</t>
  </si>
  <si>
    <t>z +2</t>
  </si>
  <si>
    <t>L</t>
  </si>
  <si>
    <t>M</t>
  </si>
  <si>
    <t>hexose ring fragmentation</t>
  </si>
  <si>
    <t>glucopyranosyl ring cross cut (0.2 A)</t>
  </si>
  <si>
    <t>fructopyranosyl ring dehydratation</t>
  </si>
  <si>
    <t>3 H20 +CH2O loss</t>
  </si>
  <si>
    <t>84 loss b+</t>
  </si>
  <si>
    <r>
      <rPr>
        <b/>
        <sz val="8"/>
        <color rgb="FFFF0000"/>
        <rFont val="Aptos Narrow"/>
        <family val="2"/>
        <charset val="238"/>
        <scheme val="minor"/>
      </rPr>
      <t xml:space="preserve">84 loss </t>
    </r>
    <r>
      <rPr>
        <b/>
        <sz val="11"/>
        <color rgb="FFFF0000"/>
        <rFont val="Aptos Narrow"/>
        <family val="2"/>
        <charset val="238"/>
        <scheme val="minor"/>
      </rPr>
      <t>b+</t>
    </r>
  </si>
  <si>
    <r>
      <rPr>
        <b/>
        <sz val="8"/>
        <color rgb="FFFF0000"/>
        <rFont val="Aptos Narrow"/>
        <family val="2"/>
        <charset val="238"/>
        <scheme val="minor"/>
      </rPr>
      <t xml:space="preserve">78 gain </t>
    </r>
    <r>
      <rPr>
        <b/>
        <sz val="11"/>
        <color rgb="FFFF0000"/>
        <rFont val="Aptos Narrow"/>
        <family val="2"/>
        <charset val="238"/>
        <scheme val="minor"/>
      </rPr>
      <t>b+</t>
    </r>
  </si>
  <si>
    <t>180 loss</t>
  </si>
  <si>
    <r>
      <t xml:space="preserve"> </t>
    </r>
    <r>
      <rPr>
        <b/>
        <sz val="11"/>
        <color theme="1"/>
        <rFont val="Aptos Narrow"/>
        <family val="2"/>
        <charset val="238"/>
        <scheme val="minor"/>
      </rPr>
      <t>b+</t>
    </r>
  </si>
  <si>
    <t>from E</t>
  </si>
  <si>
    <t>hexose loss</t>
  </si>
  <si>
    <t>hexosyl loss</t>
  </si>
  <si>
    <t>same</t>
  </si>
  <si>
    <t>inter-</t>
  </si>
  <si>
    <t>molecular</t>
  </si>
  <si>
    <t>plus 42</t>
  </si>
  <si>
    <t xml:space="preserve">3 H2O+ CH2O </t>
  </si>
  <si>
    <r>
      <rPr>
        <b/>
        <sz val="8"/>
        <color theme="1"/>
        <rFont val="Aptos Narrow"/>
        <family val="2"/>
        <charset val="238"/>
        <scheme val="minor"/>
      </rPr>
      <t xml:space="preserve">72 gain </t>
    </r>
    <r>
      <rPr>
        <b/>
        <sz val="11"/>
        <color theme="1"/>
        <rFont val="Aptos Narrow"/>
        <family val="2"/>
        <charset val="238"/>
        <scheme val="minor"/>
      </rPr>
      <t>b+</t>
    </r>
  </si>
  <si>
    <t>b-108</t>
  </si>
  <si>
    <t>b-138</t>
  </si>
  <si>
    <t>tetrose &amp;</t>
  </si>
  <si>
    <t>150 loss b+</t>
  </si>
  <si>
    <t xml:space="preserve">2 trioses </t>
  </si>
  <si>
    <t>b2-10</t>
  </si>
  <si>
    <t>b4-10</t>
  </si>
  <si>
    <t>b5-10</t>
  </si>
  <si>
    <t>doubtful</t>
  </si>
  <si>
    <t>PID 223</t>
  </si>
  <si>
    <t>score 185.8</t>
  </si>
  <si>
    <t>b2-18</t>
  </si>
  <si>
    <t>pentose loss from fructopyranose ring</t>
  </si>
  <si>
    <t>tetrose from glucopyranose ring</t>
  </si>
  <si>
    <t>triose loss from fructopyranose ring</t>
  </si>
  <si>
    <t>PID 224</t>
  </si>
  <si>
    <t>score 140.3</t>
  </si>
  <si>
    <t xml:space="preserve">tetrose </t>
  </si>
  <si>
    <t>total abundance</t>
  </si>
  <si>
    <t>ornithine generation form C-term Arg</t>
  </si>
  <si>
    <t>Gycosyl transfer followed by Ornithine at the C-term formation</t>
  </si>
  <si>
    <t>Ornithine at the C-term 42 Da loss</t>
  </si>
  <si>
    <t>C-term K</t>
  </si>
  <si>
    <t>G.RC[+162.05282]ELAAAMK.R</t>
  </si>
  <si>
    <t>C2(Hex / 162.0528)</t>
  </si>
  <si>
    <t>NRagged</t>
  </si>
  <si>
    <t>00527771buch_ab4liz2_s.3674.3674.2</t>
  </si>
  <si>
    <t>controllerType=0 controllerNumber=1 scan=3674</t>
  </si>
  <si>
    <r>
      <t>a</t>
    </r>
    <r>
      <rPr>
        <b/>
        <sz val="8.8000000000000007"/>
        <color theme="1"/>
        <rFont val="Inherit"/>
      </rPr>
      <t>+</t>
    </r>
  </si>
  <si>
    <r>
      <t>b</t>
    </r>
    <r>
      <rPr>
        <b/>
        <sz val="8.8000000000000007"/>
        <color theme="1"/>
        <rFont val="Inherit"/>
      </rPr>
      <t>+</t>
    </r>
  </si>
  <si>
    <r>
      <t>x</t>
    </r>
    <r>
      <rPr>
        <b/>
        <sz val="8.8000000000000007"/>
        <color theme="1"/>
        <rFont val="Inherit"/>
      </rPr>
      <t>+</t>
    </r>
  </si>
  <si>
    <r>
      <t>y</t>
    </r>
    <r>
      <rPr>
        <b/>
        <sz val="8.8000000000000007"/>
        <color theme="1"/>
        <rFont val="Inherit"/>
      </rPr>
      <t>+</t>
    </r>
  </si>
  <si>
    <r>
      <t>b</t>
    </r>
    <r>
      <rPr>
        <b/>
        <sz val="8.8000000000000007"/>
        <color theme="1"/>
        <rFont val="Inherit"/>
      </rPr>
      <t>++</t>
    </r>
  </si>
  <si>
    <r>
      <t>y</t>
    </r>
    <r>
      <rPr>
        <b/>
        <sz val="8.8000000000000007"/>
        <color theme="1"/>
        <rFont val="Inherit"/>
      </rPr>
      <t>++</t>
    </r>
  </si>
  <si>
    <t>composition: C(40) H(71) N(13) O(11) S(2)</t>
  </si>
  <si>
    <t>neutral mass:  1153.547127</t>
  </si>
  <si>
    <t xml:space="preserve">  + 1 charge:  1154.554403</t>
  </si>
  <si>
    <t xml:space="preserve">  + 2 charge:   577.780840</t>
  </si>
  <si>
    <t xml:space="preserve">  + 3 charge:   385.522985</t>
  </si>
  <si>
    <t xml:space="preserve">  + 4 charge:   289.394058</t>
  </si>
  <si>
    <t xml:space="preserve">  + 5 charge:   231.716702</t>
  </si>
  <si>
    <t xml:space="preserve">  + 6 charge:   193.265131</t>
  </si>
  <si>
    <t xml:space="preserve">  + 7 charge:   165.799723</t>
  </si>
  <si>
    <t xml:space="preserve">  + 8 charge:   145.200667</t>
  </si>
  <si>
    <t xml:space="preserve">  + 9 charge:   129.179179</t>
  </si>
  <si>
    <t xml:space="preserve">  +10 charge:   116.361989</t>
  </si>
  <si>
    <t>uzupełnić</t>
  </si>
  <si>
    <t>PID 754</t>
  </si>
  <si>
    <t>score 144.4</t>
  </si>
  <si>
    <t>2 tetroses</t>
  </si>
  <si>
    <t>b3-18</t>
  </si>
  <si>
    <t>b1+24</t>
  </si>
  <si>
    <t>b1+54</t>
  </si>
  <si>
    <t>bn-138</t>
  </si>
  <si>
    <t>bn-108</t>
  </si>
  <si>
    <t>5 kwietnia</t>
  </si>
  <si>
    <t>from intra-transfer</t>
  </si>
  <si>
    <t>3H2O +COH2 loss</t>
  </si>
  <si>
    <t>78 gain b+</t>
  </si>
  <si>
    <r>
      <rPr>
        <b/>
        <sz val="9"/>
        <color theme="1"/>
        <rFont val="Aptos Narrow"/>
        <family val="2"/>
        <charset val="238"/>
        <scheme val="minor"/>
      </rPr>
      <t>138 loss</t>
    </r>
    <r>
      <rPr>
        <b/>
        <sz val="11"/>
        <color theme="1"/>
        <rFont val="Aptos Narrow"/>
        <family val="2"/>
        <charset val="238"/>
        <scheme val="minor"/>
      </rPr>
      <t xml:space="preserve"> b+</t>
    </r>
  </si>
  <si>
    <r>
      <rPr>
        <b/>
        <sz val="9"/>
        <color theme="1"/>
        <rFont val="Aptos Narrow"/>
        <family val="2"/>
        <charset val="238"/>
        <scheme val="minor"/>
      </rPr>
      <t>138 loss</t>
    </r>
    <r>
      <rPr>
        <b/>
        <sz val="8"/>
        <color theme="1"/>
        <rFont val="Aptos Narrow"/>
        <family val="2"/>
        <charset val="238"/>
        <scheme val="minor"/>
      </rPr>
      <t xml:space="preserve"> </t>
    </r>
    <r>
      <rPr>
        <b/>
        <sz val="11"/>
        <color theme="1"/>
        <rFont val="Aptos Narrow"/>
        <family val="2"/>
        <charset val="238"/>
        <scheme val="minor"/>
      </rPr>
      <t>b+</t>
    </r>
  </si>
  <si>
    <r>
      <rPr>
        <b/>
        <sz val="9"/>
        <color theme="1"/>
        <rFont val="Aptos Narrow"/>
        <family val="2"/>
        <charset val="238"/>
        <scheme val="minor"/>
      </rPr>
      <t>108 loss</t>
    </r>
    <r>
      <rPr>
        <b/>
        <sz val="11"/>
        <color theme="1"/>
        <rFont val="Aptos Narrow"/>
        <family val="2"/>
        <charset val="238"/>
        <scheme val="minor"/>
      </rPr>
      <t xml:space="preserve"> b+</t>
    </r>
  </si>
  <si>
    <t>assigned by</t>
  </si>
  <si>
    <t>Byonic</t>
  </si>
  <si>
    <t>[b+78]+</t>
  </si>
  <si>
    <t>[b+162]</t>
  </si>
  <si>
    <t>[b-3H2O]+</t>
  </si>
  <si>
    <t>[b-2H2O]+</t>
  </si>
  <si>
    <t xml:space="preserve"> 2Glc added</t>
  </si>
  <si>
    <t>[b-H2O]+</t>
  </si>
  <si>
    <t>add 2Glc</t>
  </si>
  <si>
    <t>2 pentoses</t>
  </si>
  <si>
    <t xml:space="preserve">2 pentoses </t>
  </si>
  <si>
    <t>[b-150]+</t>
  </si>
  <si>
    <t xml:space="preserve"> b+324</t>
  </si>
  <si>
    <t>lo</t>
  </si>
  <si>
    <t>&amp; hexosyl</t>
  </si>
  <si>
    <t>[b-90]+</t>
  </si>
  <si>
    <t>[b-120]+</t>
  </si>
  <si>
    <t>[b]+</t>
  </si>
  <si>
    <t>Total *abundance</t>
  </si>
  <si>
    <t>CGlc</t>
  </si>
  <si>
    <t>Total abundance*</t>
  </si>
  <si>
    <t>#</t>
  </si>
  <si>
    <t> y7</t>
  </si>
  <si>
    <t> y6</t>
  </si>
  <si>
    <t>y5</t>
  </si>
  <si>
    <t>y4</t>
  </si>
  <si>
    <t>y3</t>
  </si>
  <si>
    <t>y2</t>
  </si>
  <si>
    <t> y1</t>
  </si>
  <si>
    <t>[y]+</t>
  </si>
  <si>
    <t> Path A</t>
  </si>
  <si>
    <t>y7</t>
  </si>
  <si>
    <t>y1</t>
  </si>
  <si>
    <t>[y+162]+</t>
  </si>
  <si>
    <t>not  obs</t>
  </si>
  <si>
    <t>y6</t>
  </si>
  <si>
    <t>[y+42] +</t>
  </si>
  <si>
    <t>Paty B</t>
  </si>
  <si>
    <t>[y+72]+</t>
  </si>
  <si>
    <t>C6H12O6</t>
  </si>
  <si>
    <t>[y+12]+</t>
  </si>
  <si>
    <t>[y+144]+</t>
  </si>
  <si>
    <t>C6H13O5N</t>
  </si>
  <si>
    <t>[y+126]+</t>
  </si>
  <si>
    <t>relative Int.</t>
  </si>
  <si>
    <t>[y+108]+</t>
  </si>
  <si>
    <t>[y+78]+</t>
  </si>
  <si>
    <t>3 Glc</t>
  </si>
  <si>
    <t>pentosex2</t>
  </si>
  <si>
    <t>Applies for intermolecular glycosyl transfer - sugar rings fragmentation from Amadori products ions</t>
  </si>
  <si>
    <t>C7H12O5N2</t>
  </si>
  <si>
    <t>DONE</t>
  </si>
  <si>
    <t>(0.2 A)</t>
  </si>
  <si>
    <t xml:space="preserve"> b+ 42</t>
  </si>
  <si>
    <t xml:space="preserve"> b+ 72</t>
  </si>
  <si>
    <t xml:space="preserve"> b+12</t>
  </si>
  <si>
    <r>
      <rPr>
        <sz val="8"/>
        <color theme="1"/>
        <rFont val="Aptos Narrow"/>
        <family val="2"/>
        <charset val="238"/>
        <scheme val="minor"/>
      </rPr>
      <t xml:space="preserve"> </t>
    </r>
    <r>
      <rPr>
        <sz val="11"/>
        <color theme="1"/>
        <rFont val="Aptos Narrow"/>
        <family val="2"/>
        <charset val="238"/>
        <scheme val="minor"/>
      </rPr>
      <t>b+144</t>
    </r>
  </si>
  <si>
    <t>b+126</t>
  </si>
  <si>
    <r>
      <rPr>
        <sz val="8"/>
        <color theme="1"/>
        <rFont val="Aptos Narrow"/>
        <family val="2"/>
        <charset val="238"/>
        <scheme val="minor"/>
      </rPr>
      <t xml:space="preserve"> </t>
    </r>
    <r>
      <rPr>
        <sz val="11"/>
        <color theme="1"/>
        <rFont val="Aptos Narrow"/>
        <family val="2"/>
        <charset val="238"/>
        <scheme val="minor"/>
      </rPr>
      <t>b+108</t>
    </r>
  </si>
  <si>
    <r>
      <rPr>
        <b/>
        <sz val="8"/>
        <color theme="1"/>
        <rFont val="Aptos Narrow"/>
        <family val="2"/>
        <charset val="238"/>
        <scheme val="minor"/>
      </rPr>
      <t xml:space="preserve"> </t>
    </r>
    <r>
      <rPr>
        <b/>
        <sz val="11"/>
        <color theme="1"/>
        <rFont val="Aptos Narrow"/>
        <family val="2"/>
        <charset val="238"/>
        <scheme val="minor"/>
      </rPr>
      <t>b+78</t>
    </r>
  </si>
  <si>
    <t>C7H13O5N2</t>
  </si>
  <si>
    <t>C7H13O5N3</t>
  </si>
  <si>
    <t>Amadori na Arg</t>
  </si>
  <si>
    <t>loss from Arg</t>
  </si>
  <si>
    <t>imidazole</t>
  </si>
  <si>
    <t>Amadori na N-term</t>
  </si>
  <si>
    <t>120 loss b+</t>
  </si>
  <si>
    <t>90 loss b+</t>
  </si>
  <si>
    <t>18 loss b+</t>
  </si>
  <si>
    <t>36 loss b+</t>
  </si>
  <si>
    <t>54 loss b+</t>
  </si>
  <si>
    <t>72 gain b+</t>
  </si>
  <si>
    <t>179 loss</t>
  </si>
  <si>
    <t>179 loss b+</t>
  </si>
  <si>
    <t xml:space="preserve">204 loss </t>
  </si>
  <si>
    <r>
      <t xml:space="preserve">obs. </t>
    </r>
    <r>
      <rPr>
        <b/>
        <sz val="11"/>
        <color theme="1"/>
        <rFont val="Aptos Narrow"/>
        <family val="2"/>
        <charset val="238"/>
        <scheme val="minor"/>
      </rPr>
      <t>b+</t>
    </r>
  </si>
  <si>
    <t> 179.079374 </t>
  </si>
  <si>
    <t>C7H14O5N2</t>
  </si>
  <si>
    <t>204.074623 </t>
  </si>
  <si>
    <t>180.063390 </t>
  </si>
  <si>
    <t>C6H10O5</t>
  </si>
  <si>
    <t>R.WWC[+162.05282]NDGR.T</t>
  </si>
  <si>
    <t>C3(Hex / 162.0528)</t>
  </si>
  <si>
    <t>00527771buch_ab4liz2_s.5183.5183.2</t>
  </si>
  <si>
    <t>controllerType=0 controllerNumber=1 scan=5183</t>
  </si>
  <si>
    <t>00527771buch_ab4liz2_s.5214.5214.2</t>
  </si>
  <si>
    <t>controllerType=0 controllerNumber=1 scan=5214</t>
  </si>
  <si>
    <t>00527771buch_ab4liz2_s.5400.5400.2</t>
  </si>
  <si>
    <t>controllerType=0 controllerNumber=1 scan=5400</t>
  </si>
  <si>
    <t>N</t>
  </si>
  <si>
    <t>pI: 5.83</t>
  </si>
  <si>
    <t>composition: C(41) H(51) N(13) O(10) S(1)</t>
  </si>
  <si>
    <t>neutral mass:  1097.423640</t>
  </si>
  <si>
    <t xml:space="preserve">  + 1 charge:  1098.430917</t>
  </si>
  <si>
    <t>di-hexose</t>
  </si>
  <si>
    <t>PID 1189</t>
  </si>
  <si>
    <t>144 gain y+</t>
  </si>
  <si>
    <t>126 gainy+</t>
  </si>
  <si>
    <t>126 gain y+</t>
  </si>
  <si>
    <t>108 gains y+</t>
  </si>
  <si>
    <t>score 192.2</t>
  </si>
  <si>
    <t>triose + pentose loss</t>
  </si>
  <si>
    <t>2 trioses loss</t>
  </si>
  <si>
    <t>3 H@O loss</t>
  </si>
  <si>
    <t>y</t>
  </si>
  <si>
    <t>324 gain</t>
  </si>
  <si>
    <t>324-90</t>
  </si>
  <si>
    <t>not ob.</t>
  </si>
  <si>
    <t>Glucopyrasonyl ring</t>
  </si>
  <si>
    <t>Fructopyranosyl</t>
  </si>
  <si>
    <t xml:space="preserve">triose </t>
  </si>
  <si>
    <t>120 loss</t>
  </si>
  <si>
    <t xml:space="preserve">loss </t>
  </si>
  <si>
    <t>150 loss</t>
  </si>
  <si>
    <t>H2o loss</t>
  </si>
  <si>
    <t>H2O loss y+</t>
  </si>
  <si>
    <t>3H20 loss</t>
  </si>
  <si>
    <t>cal. Y+</t>
  </si>
  <si>
    <t>obs. Y+</t>
  </si>
  <si>
    <t>transfer and follow-ups</t>
  </si>
  <si>
    <t>y+162</t>
  </si>
  <si>
    <r>
      <rPr>
        <b/>
        <sz val="11"/>
        <color rgb="FF0070C0"/>
        <rFont val="Calibri"/>
        <family val="2"/>
        <charset val="238"/>
      </rPr>
      <t xml:space="preserve">± </t>
    </r>
    <r>
      <rPr>
        <b/>
        <sz val="11"/>
        <color rgb="FF0070C0"/>
        <rFont val="Aptos Narrow"/>
        <family val="2"/>
        <charset val="238"/>
        <scheme val="minor"/>
      </rPr>
      <t>0.500 Da</t>
    </r>
  </si>
  <si>
    <r>
      <rPr>
        <b/>
        <sz val="9"/>
        <color theme="1"/>
        <rFont val="Aptos Narrow"/>
        <family val="2"/>
        <charset val="238"/>
        <scheme val="minor"/>
      </rPr>
      <t>150 loss</t>
    </r>
    <r>
      <rPr>
        <b/>
        <sz val="11"/>
        <color theme="1"/>
        <rFont val="Aptos Narrow"/>
        <family val="2"/>
        <charset val="238"/>
        <scheme val="minor"/>
      </rPr>
      <t xml:space="preserve"> b+</t>
    </r>
  </si>
  <si>
    <r>
      <rPr>
        <b/>
        <sz val="9"/>
        <color theme="1"/>
        <rFont val="Aptos Narrow"/>
        <family val="2"/>
        <charset val="238"/>
        <scheme val="minor"/>
      </rPr>
      <t>150 loss</t>
    </r>
    <r>
      <rPr>
        <b/>
        <sz val="8"/>
        <color theme="1"/>
        <rFont val="Aptos Narrow"/>
        <family val="2"/>
        <charset val="238"/>
        <scheme val="minor"/>
      </rPr>
      <t xml:space="preserve"> </t>
    </r>
    <r>
      <rPr>
        <b/>
        <sz val="11"/>
        <color theme="1"/>
        <rFont val="Aptos Narrow"/>
        <family val="2"/>
        <charset val="238"/>
        <scheme val="minor"/>
      </rPr>
      <t>b+</t>
    </r>
  </si>
  <si>
    <t xml:space="preserve">3H2O+CH2O </t>
  </si>
  <si>
    <t>Tab done</t>
  </si>
  <si>
    <r>
      <rPr>
        <b/>
        <sz val="9"/>
        <color theme="1"/>
        <rFont val="Aptos Narrow"/>
        <family val="2"/>
        <charset val="238"/>
        <scheme val="minor"/>
      </rPr>
      <t>42 gain</t>
    </r>
    <r>
      <rPr>
        <b/>
        <sz val="11"/>
        <color theme="1"/>
        <rFont val="Aptos Narrow"/>
        <family val="2"/>
        <charset val="238"/>
        <scheme val="minor"/>
      </rPr>
      <t xml:space="preserve"> b+</t>
    </r>
  </si>
  <si>
    <r>
      <rPr>
        <b/>
        <sz val="10"/>
        <color theme="1"/>
        <rFont val="Calibri"/>
        <family val="2"/>
        <charset val="238"/>
      </rPr>
      <t xml:space="preserve">± </t>
    </r>
    <r>
      <rPr>
        <b/>
        <sz val="10"/>
        <color theme="1"/>
        <rFont val="Aptos Narrow"/>
        <family val="2"/>
        <charset val="238"/>
        <scheme val="minor"/>
      </rPr>
      <t>0.500 Da</t>
    </r>
  </si>
  <si>
    <r>
      <rPr>
        <b/>
        <sz val="9"/>
        <color theme="1"/>
        <rFont val="Aptos Narrow"/>
        <family val="2"/>
        <charset val="238"/>
        <scheme val="minor"/>
      </rPr>
      <t>12 gain</t>
    </r>
    <r>
      <rPr>
        <b/>
        <sz val="11"/>
        <color theme="1"/>
        <rFont val="Aptos Narrow"/>
        <family val="2"/>
        <charset val="238"/>
        <scheme val="minor"/>
      </rPr>
      <t xml:space="preserve"> b+</t>
    </r>
  </si>
  <si>
    <r>
      <rPr>
        <b/>
        <sz val="9"/>
        <color theme="1"/>
        <rFont val="Aptos Narrow"/>
        <family val="2"/>
        <charset val="238"/>
        <scheme val="minor"/>
      </rPr>
      <t>12 gain</t>
    </r>
    <r>
      <rPr>
        <b/>
        <sz val="8"/>
        <color theme="1"/>
        <rFont val="Aptos Narrow"/>
        <family val="2"/>
        <charset val="238"/>
        <scheme val="minor"/>
      </rPr>
      <t xml:space="preserve"> </t>
    </r>
    <r>
      <rPr>
        <b/>
        <sz val="11"/>
        <color theme="1"/>
        <rFont val="Aptos Narrow"/>
        <family val="2"/>
        <charset val="238"/>
        <scheme val="minor"/>
      </rPr>
      <t>b+</t>
    </r>
  </si>
  <si>
    <t>144 gain b+</t>
  </si>
  <si>
    <t>126 gain b+</t>
  </si>
  <si>
    <t>108 gains b+</t>
  </si>
  <si>
    <t>78 gains b+</t>
  </si>
  <si>
    <t>double transfer onto W</t>
  </si>
  <si>
    <t>triose and pentose loss</t>
  </si>
  <si>
    <t>triose &amp;</t>
  </si>
  <si>
    <r>
      <t xml:space="preserve"> </t>
    </r>
    <r>
      <rPr>
        <b/>
        <sz val="11"/>
        <color theme="1"/>
        <rFont val="Aptos Narrow"/>
        <family val="2"/>
        <charset val="238"/>
        <scheme val="minor"/>
      </rPr>
      <t>b+324</t>
    </r>
  </si>
  <si>
    <t>2trioses loss</t>
  </si>
  <si>
    <t>300 loss</t>
  </si>
  <si>
    <t>24 gain b+</t>
  </si>
  <si>
    <t>b</t>
  </si>
  <si>
    <t xml:space="preserve">not obs </t>
  </si>
  <si>
    <t xml:space="preserve">triple-hexosylation </t>
  </si>
  <si>
    <t xml:space="preserve"> b+486</t>
  </si>
  <si>
    <t>Glycosyl trensfer followed by C-terminal ornitine formation [162.0528 + 42.0218 = 204.0746]</t>
  </si>
  <si>
    <t>HN=C=NH</t>
  </si>
  <si>
    <t>Amadori ???</t>
  </si>
  <si>
    <t>ornityne formation</t>
  </si>
  <si>
    <t>?</t>
  </si>
  <si>
    <t>PID 1210</t>
  </si>
  <si>
    <t>score 186.8</t>
  </si>
  <si>
    <t>a5 calc</t>
  </si>
  <si>
    <r>
      <t xml:space="preserve">or </t>
    </r>
    <r>
      <rPr>
        <b/>
        <i/>
        <sz val="11"/>
        <color rgb="FF2609FB"/>
        <rFont val="Aptos Narrow"/>
        <family val="2"/>
        <charset val="238"/>
        <scheme val="minor"/>
      </rPr>
      <t>a 5</t>
    </r>
  </si>
  <si>
    <t>PID 1256</t>
  </si>
  <si>
    <t>score 185.5</t>
  </si>
  <si>
    <t>or a 5</t>
  </si>
  <si>
    <t>Y.SLGNWVC[+162.05282]AAK.F</t>
  </si>
  <si>
    <t>C7(Hex / 162.0528)</t>
  </si>
  <si>
    <t>00527771buch_ab4liz2_s.6821.6821.2</t>
  </si>
  <si>
    <t>controllerType=0 controllerNumber=1 scan=6821</t>
  </si>
  <si>
    <t>S</t>
  </si>
  <si>
    <t>pI: 7.94</t>
  </si>
  <si>
    <t>composition: C(46) H(71) N(13) O(12) S(1)</t>
  </si>
  <si>
    <t>neutral mass:  1209.569970</t>
  </si>
  <si>
    <t xml:space="preserve">  + 1 charge:  1210.577247</t>
  </si>
  <si>
    <t>HEXOSYL TRANSFER</t>
  </si>
  <si>
    <t>PID 1684</t>
  </si>
  <si>
    <t>270 loss</t>
  </si>
  <si>
    <t>210 loss</t>
  </si>
  <si>
    <t>score 377.6</t>
  </si>
  <si>
    <t>or 12 gain</t>
  </si>
  <si>
    <t xml:space="preserve">HEXOSYL </t>
  </si>
  <si>
    <t xml:space="preserve">carrying </t>
  </si>
  <si>
    <t xml:space="preserve"> b+ ions</t>
  </si>
  <si>
    <t>DIHEXOSE</t>
  </si>
  <si>
    <t>HEXOSYL</t>
  </si>
  <si>
    <t>carrying</t>
  </si>
  <si>
    <t>y + ions</t>
  </si>
  <si>
    <t>y6++</t>
  </si>
  <si>
    <t>ERROR</t>
  </si>
  <si>
    <t>PID 1687</t>
  </si>
  <si>
    <t>score 346</t>
  </si>
  <si>
    <t>a3</t>
  </si>
  <si>
    <t>Sequence (46)</t>
  </si>
  <si>
    <t>Model D</t>
  </si>
  <si>
    <t>R.C[+162.05282]ELAAAMK[+43.00581]R.H</t>
  </si>
  <si>
    <t>C1(Hex / 162.0528); K8(Carbamyl / 43.0058)</t>
  </si>
  <si>
    <t>00527771buch_ab4liz2_s.4896.4896.2</t>
  </si>
  <si>
    <t>controllerType=0 controllerNumber=1 scan=4896</t>
  </si>
  <si>
    <t>L.QIN[+0.98402]SRWWC[+162.05282]NDGR.T</t>
  </si>
  <si>
    <t>N3(Deamidated / 0.984); C8(Hex / 162.0528)</t>
  </si>
  <si>
    <t>00527771buch_ab4liz2_s.6247.6247.2</t>
  </si>
  <si>
    <t>controllerType=0 controllerNumber=1 scan=6247</t>
  </si>
  <si>
    <t>H</t>
  </si>
  <si>
    <t>R.WWC[+162.05282]NDGRTPGSR.N</t>
  </si>
  <si>
    <t>00527771buch_ab4liz2_s.4721.4721.2</t>
  </si>
  <si>
    <t>controllerType=0 controllerNumber=1 scan=4721</t>
  </si>
  <si>
    <t>C8(Hex / 162.0528)</t>
  </si>
  <si>
    <t>CRagged</t>
  </si>
  <si>
    <t>00527771buch_ab4liz2_s.2552.2552.2</t>
  </si>
  <si>
    <t>controllerType=0 controllerNumber=1 scan=2552</t>
  </si>
  <si>
    <t>R.TPGSRN[+0.98402]LC[+162.05282]N.I</t>
  </si>
  <si>
    <t>N6(Deamidated / 0.984); C8(Hex / 162.0528)</t>
  </si>
  <si>
    <t>00527771buch_ab4liz2_s.2729.2729.2</t>
  </si>
  <si>
    <t>controllerType=0 controllerNumber=1 scan=2729</t>
  </si>
  <si>
    <t>R.TPGSRNLC[+162.05282]NIP.C</t>
  </si>
  <si>
    <t>00527771buch_ab4liz2_s.4740.4740.2</t>
  </si>
  <si>
    <t>controllerType=0 controllerNumber=1 scan=4740</t>
  </si>
  <si>
    <t>S.SDITASVN[+0.98402]C[+162.05282]AK.K</t>
  </si>
  <si>
    <t>N8(Deamidated / 0.984); C9(Hex / 162.0528)</t>
  </si>
  <si>
    <t>00527771buch_ab4liz2_s.3730.3730.2</t>
  </si>
  <si>
    <t>controllerType=0 controllerNumber=1 scan=3730</t>
  </si>
  <si>
    <t>C1</t>
  </si>
  <si>
    <t>R.GYSLGN[+0.98402]WVC[+162.05282]AAK.F</t>
  </si>
  <si>
    <t>N6(Deamidated / 0.984); C9(Hex / 162.0528)</t>
  </si>
  <si>
    <t>1012692buch_Tcidhcd.8994.8994.2</t>
  </si>
  <si>
    <t>controllerType=0 controllerNumber=1 scan=8994</t>
  </si>
  <si>
    <t>R.GYSLGNWVC[+162.05282]AAK.F</t>
  </si>
  <si>
    <t>C9(Hex / 162.0528)</t>
  </si>
  <si>
    <t>1012692buch_Tcidhcd.8031.8031.2</t>
  </si>
  <si>
    <t>controllerType=0 controllerNumber=1 scan=8031</t>
  </si>
  <si>
    <t>B</t>
  </si>
  <si>
    <t>1012692buch_Tcidhcd.6600.6600.2</t>
  </si>
  <si>
    <t>controllerType=0 controllerNumber=1 scan=6600</t>
  </si>
  <si>
    <t>R.NTDGSTDYGILQIN[+0.98402]SRWWC[+162.05282]NDGR.T</t>
  </si>
  <si>
    <t>N14(Deamidated / 0.984); C19(Hex / 162.0528)</t>
  </si>
  <si>
    <t>00715jasio_1cid.17551.17551.2</t>
  </si>
  <si>
    <t>controllerType=0 controllerNumber=1 scan=17551</t>
  </si>
  <si>
    <t>R.NLC[+162.05282]NIPC[+170.14190]SALLSSDITASVN.C</t>
  </si>
  <si>
    <t>C3(Hex / 162.0528); C7(QAT / 170.1419)</t>
  </si>
  <si>
    <t>00715jasio_1cid.14725.14725.2</t>
  </si>
  <si>
    <t>controllerType=0 controllerNumber=1 scan=14725</t>
  </si>
  <si>
    <t>R.NLC[+170.14190]NIPC[+162.05282]SALLSSDITASVN.C</t>
  </si>
  <si>
    <t>C3(QAT / 170.1419); C7(Hex / 162.0528)</t>
  </si>
  <si>
    <t>00715jasio_1cid.14557.14557.2</t>
  </si>
  <si>
    <t>controllerType=0 controllerNumber=1 scan=14557</t>
  </si>
  <si>
    <t>R.NLC[+162.05282]NIPC[+170.14190]SALLSSDITASVNC[-33.98772]AK.K</t>
  </si>
  <si>
    <t>C3(Hex / 162.0528); C7(QAT / 170.1419); C21(Cys-&gt;Dha / -33.9877)</t>
  </si>
  <si>
    <t>00715jasio_1cid.14747.14747.3</t>
  </si>
  <si>
    <t>controllerType=0 controllerNumber=1 scan=14747</t>
  </si>
  <si>
    <t>R.NLC[-33.98772]NIPC[+170.14190]SALLSSDITASVNC[+162.05282]AK.K</t>
  </si>
  <si>
    <t>C3(Cys-&gt;Dha / -33.9877); C7(QAT / 170.1419); C21(Hex / 162.0528)</t>
  </si>
  <si>
    <t>00715jasio_1cid.15519.15519.3</t>
  </si>
  <si>
    <t>controllerType=0 controllerNumber=1 scan=15519</t>
  </si>
  <si>
    <t>R.NRC[+162.05282]KGTDVQAWIR.G</t>
  </si>
  <si>
    <t>00715jasio_1cid.6518.6518.2</t>
  </si>
  <si>
    <t>controllerType=0 controllerNumber=1 scan=6518</t>
  </si>
  <si>
    <t>K.GTDVQAWIRGC[+162.05282]R.L</t>
  </si>
  <si>
    <t>C11(Hex / 162.0528)</t>
  </si>
  <si>
    <t>00715jasio_1cid.8482.8482.2</t>
  </si>
  <si>
    <t>controllerType=0 controllerNumber=1 scan=8482</t>
  </si>
  <si>
    <t>R.C[+162.05282]ELAAAMKRHGLDNYR.G</t>
  </si>
  <si>
    <t>00715jasio_3cid.6371.6371.3</t>
  </si>
  <si>
    <t>controllerType=0 controllerNumber=1 scan=6371</t>
  </si>
  <si>
    <t>R.N[+0.98402]TDGSTDYGILQINSRWWC[+162.05282]NDGR.T</t>
  </si>
  <si>
    <t>N1(Deamidated / 0.984); C19(Hex / 162.0528)</t>
  </si>
  <si>
    <t>00715jasio_3cid.15932.15932.2</t>
  </si>
  <si>
    <t>controllerType=0 controllerNumber=1 scan=15932</t>
  </si>
  <si>
    <t>R.NLC[-33.98772]NIPC[+162.05282]SALLSSDITASVNC[+170.14190]AK.K</t>
  </si>
  <si>
    <t>C3(Cys-&gt;Dha / -33.9877); C7(Hex / 162.0528); C21(QAT / 170.1419)</t>
  </si>
  <si>
    <t>00715jasio_3cid.15415.15415.3</t>
  </si>
  <si>
    <t>controllerType=0 controllerNumber=1 scan=15415</t>
  </si>
  <si>
    <t>R.[+43.00581]NRC[+162.05282]KGTDVQAWIR.G</t>
  </si>
  <si>
    <t>NTerm(Carbamyl / 43.0058); C3(Hex / 162.0528)</t>
  </si>
  <si>
    <t>00715jasio_3cid.7977.7977.2</t>
  </si>
  <si>
    <t>controllerType=0 controllerNumber=1 scan=7977</t>
  </si>
  <si>
    <t>R.N[+0.98402]RC[+162.05282]KGTDVQAWIR.G</t>
  </si>
  <si>
    <t>N1(Deamidated / 0.984); C3(Hex / 162.0528)</t>
  </si>
  <si>
    <t>00715jasio_3cid.7693.7693.2</t>
  </si>
  <si>
    <t>controllerType=0 controllerNumber=1 scan=7693</t>
  </si>
  <si>
    <t>00715jasio_3cid.8032.8032.2</t>
  </si>
  <si>
    <t>controllerType=0 controllerNumber=1 scan=8032</t>
  </si>
  <si>
    <t>K.VFGRC[+162.05282]ELAAAMK.R</t>
  </si>
  <si>
    <t>C5(Hex / 162.0528)</t>
  </si>
  <si>
    <t>012171746buch_d_cid.6796.6796.3</t>
  </si>
  <si>
    <t>controllerType=0 controllerNumber=1 scan=6796</t>
  </si>
  <si>
    <t>012171746buch_d_cid.13211.13211.3</t>
  </si>
  <si>
    <t>controllerType=0 controllerNumber=1 scan=13211</t>
  </si>
  <si>
    <t>R.WWC[+162.05282]N[+0.98402]DGRTPGSR.N</t>
  </si>
  <si>
    <t>C3(Hex / 162.0528); N4(Deamidated / 0.984)</t>
  </si>
  <si>
    <t>012171746buch_d_cid.5039.5039.3</t>
  </si>
  <si>
    <t>controllerType=0 controllerNumber=1 scan=5039</t>
  </si>
  <si>
    <t>012171746buch_d_cid.5512.5512.3</t>
  </si>
  <si>
    <t>controllerType=0 controllerNumber=1 scan=5512</t>
  </si>
  <si>
    <t>012171746buch_d_cid.6497.6497.3</t>
  </si>
  <si>
    <t>controllerType=0 controllerNumber=1 scan=6497</t>
  </si>
  <si>
    <t>R.N[+0.98402]RC[+162.05282]K[+43.00581]GTDVQAWIR.G</t>
  </si>
  <si>
    <t>N1(Deamidated / 0.984); C3(Hex / 162.0528); K4(Carbamyl / 43.0058)</t>
  </si>
  <si>
    <t>012171746buch_d_cid.8159.8159.3</t>
  </si>
  <si>
    <t>controllerType=0 controllerNumber=1 scan=8159</t>
  </si>
  <si>
    <t>012171746buch_d_cid.6972.6972.3</t>
  </si>
  <si>
    <t>controllerType=0 controllerNumber=1 scan=6972</t>
  </si>
  <si>
    <t>012171745buch_m_cid.9501.9501.2</t>
  </si>
  <si>
    <t>controllerType=0 controllerNumber=1 scan=9501</t>
  </si>
  <si>
    <t>N.[+43.00581]TQ[+0.98402]ATNRNTDGSTDYGILQINSRWWC[+162.05282]NDGR.T</t>
  </si>
  <si>
    <t>NTerm(Carbamyl / 43.0058); Q2(Deamidated / 0.984); C25(Hex / 162.0528)</t>
  </si>
  <si>
    <t>012171745buch_m_cid.13012.13012.3</t>
  </si>
  <si>
    <t>controllerType=0 controllerNumber=1 scan=13012</t>
  </si>
  <si>
    <t>012171745buch_m_cid.12767.12767.3</t>
  </si>
  <si>
    <t>controllerType=0 controllerNumber=1 scan=12767</t>
  </si>
  <si>
    <t>R.NTDGSTDYGILQIN[+0.98402]SRWWC[+162.05282]N[+0.98402]DGR.T</t>
  </si>
  <si>
    <t>N14(Deamidated / 0.984); C19(Hex / 162.0528); N20(Deamidated / 0.984)</t>
  </si>
  <si>
    <t>012171745buch_m_cid.13609.13609.3</t>
  </si>
  <si>
    <t>controllerType=0 controllerNumber=1 scan=13609</t>
  </si>
  <si>
    <t>Ga</t>
  </si>
  <si>
    <t>R.NTDGSTDYGILQINSRWWC[+162.05282]N[+0.98402]DGR.T</t>
  </si>
  <si>
    <t>C19(Hex / 162.0528); N20(Deamidated / 0.984)</t>
  </si>
  <si>
    <t>012171745buch_m_cid.13028.13028.3</t>
  </si>
  <si>
    <t>controllerType=0 controllerNumber=1 scan=13028</t>
  </si>
  <si>
    <t>N.[+43.00581]TDGSTDYGILQIN[+0.98402]SRWWC[+162.05282]N[+0.98402]DGR.T</t>
  </si>
  <si>
    <t>NTerm(Carbamyl / 43.0058); N13(Deamidated / 0.984); C18(Hex / 162.0528); N19(Deamidated / 0.984)</t>
  </si>
  <si>
    <t>012171745buch_m_cid.15095.15095.3</t>
  </si>
  <si>
    <t>controllerType=0 controllerNumber=1 scan=15095</t>
  </si>
  <si>
    <t>N.[+43.00581]TDGSTDYGILQINSRWWC[+162.05282]N[+0.98402]DGR.T</t>
  </si>
  <si>
    <t>NTerm(Carbamyl / 43.0058); C18(Hex / 162.0528); N19(Deamidated / 0.984)</t>
  </si>
  <si>
    <t>012171745buch_m_cid.15157.15157.3</t>
  </si>
  <si>
    <t>controllerType=0 controllerNumber=1 scan=15157</t>
  </si>
  <si>
    <t>N.TDGSTDYGILQIN[+0.98402]SRWWC[+162.05282]N[+0.98402]DGR.T</t>
  </si>
  <si>
    <t>N13(Deamidated / 0.984); C18(Hex / 162.0528); N19(Deamidated / 0.984)</t>
  </si>
  <si>
    <t>012171745buch_m_cid.13711.13711.3</t>
  </si>
  <si>
    <t>controllerType=0 controllerNumber=1 scan=13711</t>
  </si>
  <si>
    <t>N.TDGSTDYGILQIN[+0.98402]SRWWC[+162.05282]NDGR.T</t>
  </si>
  <si>
    <t>N13(Deamidated / 0.984); C18(Hex / 162.0528)</t>
  </si>
  <si>
    <t>012171745buch_m_cid.13301.13301.3</t>
  </si>
  <si>
    <t>controllerType=0 controllerNumber=1 scan=13301</t>
  </si>
  <si>
    <t>R.WWC[+162.05282]N[+0.98402]DGR.T</t>
  </si>
  <si>
    <t>012171745buch_m_cid.5171.5171.2</t>
  </si>
  <si>
    <t>controllerType=0 controllerNumber=1 scan=5171</t>
  </si>
  <si>
    <t>012171745buch_m_cid.4684.4684.2</t>
  </si>
  <si>
    <t>controllerType=0 controllerNumber=1 scan=4684</t>
  </si>
  <si>
    <t>012171745buch_m_cid.4395.4395.3</t>
  </si>
  <si>
    <t>controllerType=0 controllerNumber=1 scan=4395</t>
  </si>
  <si>
    <t>R.TPGSRNLC[+162.05282]NIPC[+162.05282]SALLSSDITASVN.C</t>
  </si>
  <si>
    <t>C8(Hex / 162.0528); C12(Hex / 162.0528)</t>
  </si>
  <si>
    <t>012171745buch_m_cid.11272.11272.3</t>
  </si>
  <si>
    <t>controllerType=0 controllerNumber=1 scan=11272</t>
  </si>
  <si>
    <t>R.NLC[+162.05282]NIPC[+170.14190].S</t>
  </si>
  <si>
    <t>012171745buch_m_cid.4413.4413.2</t>
  </si>
  <si>
    <t>controllerType=0 controllerNumber=1 scan=4413</t>
  </si>
  <si>
    <t>R.NLC[+170.14190]NIPC[+162.05282]SALLS.S</t>
  </si>
  <si>
    <t>012171745buch_m_cid.9261.9261.2</t>
  </si>
  <si>
    <t>controllerType=0 controllerNumber=1 scan=9261</t>
  </si>
  <si>
    <t>R.NLC[+170.14190]NIPC[+162.05282]SALLSSDITA.S</t>
  </si>
  <si>
    <t>012171745buch_m_cid.12513.12513.2</t>
  </si>
  <si>
    <t>controllerType=0 controllerNumber=1 scan=12513</t>
  </si>
  <si>
    <t>012171745buch_m_cid.11421.11421.3</t>
  </si>
  <si>
    <t>controllerType=0 controllerNumber=1 scan=11421</t>
  </si>
  <si>
    <t>R.NLC[+170.14190]NIPC[+162.05282]SALLSSDITASVN[+0.98402]C[+162.05282]AK.K</t>
  </si>
  <si>
    <t>C3(QAT / 170.1419); C7(Hex / 162.0528); N20(Deamidated / 0.984); C21(Hex / 162.0528)</t>
  </si>
  <si>
    <t>012171745buch_m_cid.11477.11477.3</t>
  </si>
  <si>
    <t>controllerType=0 controllerNumber=1 scan=11477</t>
  </si>
  <si>
    <t>C.[+43.00581]SALLSSDITASVN[+0.98402]C[+162.05282]AK.K</t>
  </si>
  <si>
    <t>NTerm(Carbamyl / 43.0058); N13(Deamidated / 0.984); C14(Hex / 162.0528)</t>
  </si>
  <si>
    <t>012171745buch_m_cid.10590.10590.2</t>
  </si>
  <si>
    <t>controllerType=0 controllerNumber=1 scan=10590</t>
  </si>
  <si>
    <t>I61</t>
  </si>
  <si>
    <t>AQ61-</t>
  </si>
  <si>
    <t>Proc. 4</t>
  </si>
  <si>
    <t>TFE</t>
  </si>
  <si>
    <t>http://www.ionsource.com/Card/immon/more.htm</t>
  </si>
  <si>
    <t xml:space="preserve">159.0922 </t>
  </si>
  <si>
    <t>Proc. 1</t>
  </si>
  <si>
    <t xml:space="preserve"> mBBr</t>
  </si>
  <si>
    <t>Qat</t>
  </si>
  <si>
    <t>Proc. 3</t>
  </si>
  <si>
    <t>Urea</t>
  </si>
  <si>
    <t xml:space="preserve">from </t>
  </si>
  <si>
    <t>Hex+Guanidine</t>
  </si>
  <si>
    <t xml:space="preserve">Proc. 2 </t>
  </si>
  <si>
    <t>DMSO</t>
  </si>
  <si>
    <t>Korekta obl.</t>
  </si>
  <si>
    <t>MH</t>
  </si>
  <si>
    <t>Arg</t>
  </si>
  <si>
    <t xml:space="preserve">precursor </t>
  </si>
  <si>
    <t>H2O loss</t>
  </si>
  <si>
    <t>err</t>
  </si>
  <si>
    <t>2H2O loss</t>
  </si>
  <si>
    <t>3H2O loss</t>
  </si>
  <si>
    <t>NEW!!!</t>
  </si>
  <si>
    <t>ion</t>
  </si>
  <si>
    <t>2Glc_trans</t>
  </si>
  <si>
    <t>(M+zH +162)/z</t>
  </si>
  <si>
    <t xml:space="preserve">same as </t>
  </si>
  <si>
    <t>intensity</t>
  </si>
  <si>
    <t>err tol</t>
  </si>
  <si>
    <t>179NL</t>
  </si>
  <si>
    <t>204NL</t>
  </si>
  <si>
    <t>179NL/z</t>
  </si>
  <si>
    <t>221 NL/z</t>
  </si>
  <si>
    <t>MH calc +(z-1)H+</t>
  </si>
  <si>
    <t>H+ mass</t>
  </si>
  <si>
    <t>hexose res.</t>
  </si>
  <si>
    <t>Hexose</t>
  </si>
  <si>
    <t>M-36</t>
  </si>
  <si>
    <t>150+120</t>
  </si>
  <si>
    <t>selected</t>
  </si>
  <si>
    <t>25400/b6-18</t>
  </si>
  <si>
    <t>a4</t>
  </si>
  <si>
    <t>43850/b5-18</t>
  </si>
  <si>
    <t>4185000/a5</t>
  </si>
  <si>
    <t>b_(n-1)-18</t>
  </si>
  <si>
    <t>144400/a6</t>
  </si>
  <si>
    <t>a6</t>
  </si>
  <si>
    <t>5515000/a5</t>
  </si>
  <si>
    <t>b_(n-1)</t>
  </si>
  <si>
    <t>rezygnuję♥</t>
  </si>
  <si>
    <t>rezygnuje</t>
  </si>
  <si>
    <t>nt obs.</t>
  </si>
  <si>
    <t>R.CELAAAM[+31.98983]KR.H</t>
  </si>
  <si>
    <t>M7(Dioxidation / 31.9898)</t>
  </si>
  <si>
    <t>SpeCifiC</t>
  </si>
  <si>
    <t>Collision-induCed dissoCiation</t>
  </si>
  <si>
    <t>00527771buCh_ab4liz2_s.2324.2324.2</t>
  </si>
  <si>
    <t>ControllerType=0 ControllerNumber=1 sCan=2324</t>
  </si>
  <si>
    <t>R_HCD</t>
  </si>
  <si>
    <t>HCD</t>
  </si>
  <si>
    <t>179/z2</t>
  </si>
  <si>
    <t>120NL</t>
  </si>
  <si>
    <t>90NL</t>
  </si>
  <si>
    <t>204/Z</t>
  </si>
  <si>
    <t>mh_Glc2</t>
  </si>
  <si>
    <r>
      <t>R.GYSLGNWVC[+162.05282]AAK.F_</t>
    </r>
    <r>
      <rPr>
        <b/>
        <sz val="11"/>
        <color theme="0"/>
        <rFont val="Aptos Narrow"/>
        <family val="2"/>
        <charset val="238"/>
        <scheme val="minor"/>
      </rPr>
      <t>TEMPLATE</t>
    </r>
  </si>
  <si>
    <t>1563/2157</t>
  </si>
  <si>
    <t>1558/2154</t>
  </si>
  <si>
    <t>? or y4+72</t>
  </si>
  <si>
    <t>219 NL/z</t>
  </si>
  <si>
    <t>main sig.</t>
  </si>
  <si>
    <t>131.1/ a6</t>
  </si>
  <si>
    <t>not.</t>
  </si>
  <si>
    <t>b_(n-1)-H2O</t>
  </si>
  <si>
    <t>M2H</t>
  </si>
  <si>
    <t>CID FRAGMENTATION</t>
  </si>
  <si>
    <t>162/z</t>
  </si>
  <si>
    <t>179/z</t>
  </si>
  <si>
    <t>150 /z</t>
  </si>
  <si>
    <t>Da</t>
  </si>
  <si>
    <t>204/z</t>
  </si>
  <si>
    <t>180/z</t>
  </si>
  <si>
    <t>120/z</t>
  </si>
  <si>
    <t>162mh</t>
  </si>
  <si>
    <t>179 mh</t>
  </si>
  <si>
    <t>90/z</t>
  </si>
  <si>
    <t>180mh</t>
  </si>
  <si>
    <t>150/z</t>
  </si>
  <si>
    <t>204mh</t>
  </si>
  <si>
    <t>221/z</t>
  </si>
  <si>
    <t>spectral library</t>
  </si>
  <si>
    <t>Sheet 1</t>
  </si>
  <si>
    <t>Sheet 2</t>
  </si>
  <si>
    <t>Sheet 3</t>
  </si>
  <si>
    <t>Sheet 4</t>
  </si>
  <si>
    <t>Sheet 5</t>
  </si>
  <si>
    <t>Sheet 6</t>
  </si>
  <si>
    <t>Sheet 7</t>
  </si>
  <si>
    <t>Sheet 8</t>
  </si>
  <si>
    <t>Neutral losses from molecular and  precursor ions - S-glucopeptides of high Byonic score from different spectral libraries</t>
  </si>
  <si>
    <t>Spectral library</t>
  </si>
  <si>
    <t xml:space="preserve">https://doi.org/10.1007/s00726-022-03208-7 </t>
  </si>
  <si>
    <r>
      <t>Alicja Buchowiecka</t>
    </r>
    <r>
      <rPr>
        <sz val="16"/>
        <color rgb="FF0070C0"/>
        <rFont val="Palatino Linotype"/>
        <family val="1"/>
        <charset val="238"/>
      </rPr>
      <t xml:space="preserve"> </t>
    </r>
  </si>
  <si>
    <t xml:space="preserve">Institute of Molecular and Industrial Biotechnology, Lodz University of Technology; alicja.buchowiecka@p.lodz.pl </t>
  </si>
  <si>
    <t>Exemplary working sheets</t>
  </si>
  <si>
    <r>
      <rPr>
        <sz val="16"/>
        <color rgb="FFC00000"/>
        <rFont val="Palatino Linotype"/>
        <family val="1"/>
        <charset val="238"/>
      </rPr>
      <t>C[+162]</t>
    </r>
    <r>
      <rPr>
        <sz val="16"/>
        <color theme="1"/>
        <rFont val="Palatino Linotype"/>
        <family val="1"/>
        <charset val="238"/>
      </rPr>
      <t>KGTDVQAWI</t>
    </r>
    <r>
      <rPr>
        <b/>
        <sz val="16"/>
        <color rgb="FF0070C0"/>
        <rFont val="Palatino Linotype"/>
        <family val="1"/>
        <charset val="238"/>
      </rPr>
      <t>R</t>
    </r>
  </si>
  <si>
    <r>
      <rPr>
        <sz val="16"/>
        <color rgb="FFC00000"/>
        <rFont val="Palatino Linotype"/>
        <family val="1"/>
        <charset val="238"/>
      </rPr>
      <t>C[+162]</t>
    </r>
    <r>
      <rPr>
        <sz val="16"/>
        <color theme="1"/>
        <rFont val="Palatino Linotype"/>
        <family val="1"/>
        <charset val="238"/>
      </rPr>
      <t>ELAAAM</t>
    </r>
    <r>
      <rPr>
        <b/>
        <sz val="16"/>
        <color rgb="FF0070C0"/>
        <rFont val="Palatino Linotype"/>
        <family val="1"/>
        <charset val="238"/>
      </rPr>
      <t>K</t>
    </r>
  </si>
  <si>
    <r>
      <rPr>
        <b/>
        <sz val="16"/>
        <color rgb="FF0070C0"/>
        <rFont val="Palatino Linotype"/>
        <family val="1"/>
        <charset val="238"/>
      </rPr>
      <t>R</t>
    </r>
    <r>
      <rPr>
        <sz val="16"/>
        <color rgb="FFC00000"/>
        <rFont val="Palatino Linotype"/>
        <family val="1"/>
        <charset val="238"/>
      </rPr>
      <t>C[+162]</t>
    </r>
    <r>
      <rPr>
        <sz val="16"/>
        <color theme="1"/>
        <rFont val="Palatino Linotype"/>
        <family val="1"/>
        <charset val="238"/>
      </rPr>
      <t>ELAAAM</t>
    </r>
    <r>
      <rPr>
        <b/>
        <sz val="16"/>
        <color rgb="FF0070C0"/>
        <rFont val="Palatino Linotype"/>
        <family val="1"/>
        <charset val="238"/>
      </rPr>
      <t>K</t>
    </r>
  </si>
  <si>
    <r>
      <t>WWC</t>
    </r>
    <r>
      <rPr>
        <sz val="16"/>
        <color rgb="FFC00000"/>
        <rFont val="Palatino Linotype"/>
        <family val="1"/>
        <charset val="238"/>
      </rPr>
      <t>[+162]</t>
    </r>
    <r>
      <rPr>
        <sz val="16"/>
        <color theme="1"/>
        <rFont val="Palatino Linotype"/>
        <family val="1"/>
        <charset val="238"/>
      </rPr>
      <t>NDG</t>
    </r>
    <r>
      <rPr>
        <b/>
        <sz val="16"/>
        <color rgb="FF0070C0"/>
        <rFont val="Palatino Linotype"/>
        <family val="1"/>
        <charset val="238"/>
      </rPr>
      <t>R</t>
    </r>
  </si>
  <si>
    <r>
      <t>SLGNWVC</t>
    </r>
    <r>
      <rPr>
        <sz val="16"/>
        <color rgb="FFC00000"/>
        <rFont val="Palatino Linotype"/>
        <family val="1"/>
        <charset val="238"/>
      </rPr>
      <t>[+162]</t>
    </r>
    <r>
      <rPr>
        <sz val="16"/>
        <color theme="1"/>
        <rFont val="Palatino Linotype"/>
        <family val="1"/>
        <charset val="238"/>
      </rPr>
      <t>AA</t>
    </r>
    <r>
      <rPr>
        <b/>
        <sz val="16"/>
        <color rgb="FF0070C0"/>
        <rFont val="Palatino Linotype"/>
        <family val="1"/>
        <charset val="238"/>
      </rPr>
      <t>K</t>
    </r>
  </si>
  <si>
    <t>z = +2</t>
  </si>
  <si>
    <t>z = +3</t>
  </si>
  <si>
    <t xml:space="preserve">CID </t>
  </si>
  <si>
    <t xml:space="preserve">HCD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</si>
</sst>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0000"/>
    <numFmt numFmtId="167" formatCode="0.000000"/>
  </numFmts>
  <fonts count="104"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8"/>
      <color rgb="FF000000"/>
      <name val="Palatino Linotype"/>
      <family val="1"/>
      <charset val="238"/>
    </font>
    <font>
      <sz val="10"/>
      <color rgb="FF000000"/>
      <name val="Palatino Linotype"/>
      <family val="1"/>
      <charset val="238"/>
    </font>
    <font>
      <sz val="10"/>
      <color rgb="FF0070C0"/>
      <name val="Palatino Linotype"/>
      <family val="1"/>
      <charset val="238"/>
    </font>
    <font>
      <sz val="8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rgb="FFC00000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6"/>
      <color rgb="FF2609FB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8"/>
      <color theme="1"/>
      <name val="Calibri"/>
      <family val="2"/>
      <charset val="238"/>
    </font>
    <font>
      <sz val="11"/>
      <color rgb="FF000000"/>
      <name val="Aptos Narrow"/>
      <family val="2"/>
      <charset val="238"/>
      <scheme val="minor"/>
    </font>
    <font>
      <b/>
      <sz val="11"/>
      <color rgb="FF2609FB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2609FB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b/>
      <sz val="11"/>
      <color theme="6" tint="-0.249977111117893"/>
      <name val="Aptos Narrow"/>
      <family val="2"/>
      <charset val="238"/>
      <scheme val="minor"/>
    </font>
    <font>
      <b/>
      <sz val="9"/>
      <color theme="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11"/>
      <color rgb="FFC00000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i/>
      <sz val="11"/>
      <color rgb="FF2609FB"/>
      <name val="Aptos Narrow"/>
      <family val="2"/>
      <charset val="238"/>
      <scheme val="minor"/>
    </font>
    <font>
      <b/>
      <i/>
      <sz val="11"/>
      <color rgb="FF2609FB"/>
      <name val="Aptos Narrow"/>
      <family val="2"/>
      <charset val="238"/>
      <scheme val="minor"/>
    </font>
    <font>
      <b/>
      <sz val="8"/>
      <color theme="1"/>
      <name val="Aptos Narrow"/>
      <family val="2"/>
      <charset val="238"/>
      <scheme val="minor"/>
    </font>
    <font>
      <b/>
      <sz val="9"/>
      <color rgb="FF2609FB"/>
      <name val="Aptos Narrow"/>
      <family val="2"/>
      <charset val="238"/>
      <scheme val="minor"/>
    </font>
    <font>
      <b/>
      <sz val="9"/>
      <color theme="1"/>
      <name val="Aptos Narrow"/>
      <family val="2"/>
      <charset val="238"/>
      <scheme val="minor"/>
    </font>
    <font>
      <b/>
      <sz val="11"/>
      <color rgb="FF0070C0"/>
      <name val="Aptos Narrow"/>
      <family val="2"/>
      <charset val="238"/>
      <scheme val="minor"/>
    </font>
    <font>
      <sz val="11"/>
      <color theme="6" tint="-0.249977111117893"/>
      <name val="Aptos Narrow"/>
      <family val="2"/>
      <charset val="238"/>
      <scheme val="minor"/>
    </font>
    <font>
      <i/>
      <sz val="11"/>
      <color rgb="FFC00000"/>
      <name val="Aptos Narrow"/>
      <family val="2"/>
      <charset val="238"/>
      <scheme val="minor"/>
    </font>
    <font>
      <i/>
      <sz val="11"/>
      <color rgb="FFFF0000"/>
      <name val="Aptos Narrow"/>
      <family val="2"/>
      <charset val="238"/>
      <scheme val="minor"/>
    </font>
    <font>
      <b/>
      <i/>
      <sz val="11"/>
      <color rgb="FF0070C0"/>
      <name val="Aptos Narrow"/>
      <family val="2"/>
      <charset val="238"/>
      <scheme val="minor"/>
    </font>
    <font>
      <b/>
      <i/>
      <sz val="11"/>
      <color rgb="FFC00000"/>
      <name val="Aptos Narrow"/>
      <family val="2"/>
      <charset val="238"/>
      <scheme val="minor"/>
    </font>
    <font>
      <i/>
      <sz val="11"/>
      <color theme="1"/>
      <name val="Aptos Narrow"/>
      <family val="2"/>
      <charset val="238"/>
      <scheme val="minor"/>
    </font>
    <font>
      <sz val="9"/>
      <color rgb="FF2609FB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sz val="11"/>
      <color theme="1"/>
      <name val="Aptos"/>
      <family val="2"/>
    </font>
    <font>
      <b/>
      <sz val="10"/>
      <color rgb="FF3333FF"/>
      <name val="Palatino Linotype"/>
      <family val="1"/>
      <charset val="238"/>
    </font>
    <font>
      <b/>
      <sz val="10"/>
      <color rgb="FFC00000"/>
      <name val="Palatino Linotype"/>
      <family val="1"/>
      <charset val="238"/>
    </font>
    <font>
      <b/>
      <sz val="10"/>
      <color rgb="FF000000"/>
      <name val="Palatino Linotype"/>
      <family val="1"/>
      <charset val="238"/>
    </font>
    <font>
      <b/>
      <sz val="11"/>
      <color rgb="FFC00000"/>
      <name val="Palatino Linotype"/>
      <family val="1"/>
      <charset val="238"/>
    </font>
    <font>
      <sz val="11"/>
      <color rgb="FF0070C0"/>
      <name val="Aptos Narrow"/>
      <family val="2"/>
      <charset val="238"/>
      <scheme val="minor"/>
    </font>
    <font>
      <sz val="11"/>
      <color rgb="FF0070C0"/>
      <name val="Aptos"/>
      <family val="2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rgb="FF2609FB"/>
      <name val="Aptos Narrow"/>
      <family val="2"/>
      <charset val="238"/>
      <scheme val="minor"/>
    </font>
    <font>
      <b/>
      <sz val="11"/>
      <color theme="6" tint="-0.499984740745262"/>
      <name val="Aptos Narrow"/>
      <family val="2"/>
      <charset val="238"/>
      <scheme val="minor"/>
    </font>
    <font>
      <b/>
      <sz val="9"/>
      <color rgb="FFC00000"/>
      <name val="Aptos Narrow"/>
      <family val="2"/>
      <charset val="238"/>
      <scheme val="minor"/>
    </font>
    <font>
      <b/>
      <sz val="8"/>
      <color rgb="FFFF0000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sz val="8"/>
      <color rgb="FFFF0000"/>
      <name val="Aptos Narrow"/>
      <family val="2"/>
      <charset val="238"/>
      <scheme val="minor"/>
    </font>
    <font>
      <sz val="14"/>
      <color rgb="FF666666"/>
      <name val="Verdana"/>
      <family val="2"/>
      <charset val="238"/>
    </font>
    <font>
      <b/>
      <sz val="10"/>
      <color rgb="FFC00000"/>
      <name val="Aptos Narrow"/>
      <family val="2"/>
      <charset val="238"/>
      <scheme val="minor"/>
    </font>
    <font>
      <b/>
      <sz val="8"/>
      <color rgb="FFC00000"/>
      <name val="Aptos Narrow"/>
      <family val="2"/>
      <charset val="238"/>
      <scheme val="minor"/>
    </font>
    <font>
      <sz val="16"/>
      <color theme="1"/>
      <name val="Aptos Narrow"/>
      <family val="2"/>
      <scheme val="minor"/>
    </font>
    <font>
      <b/>
      <sz val="11"/>
      <color rgb="FFFFFFFF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8.8000000000000007"/>
      <color theme="1"/>
      <name val="Inherit"/>
    </font>
    <font>
      <sz val="11"/>
      <color theme="1"/>
      <name val="Arial"/>
      <family val="2"/>
      <charset val="238"/>
    </font>
    <font>
      <sz val="11"/>
      <color rgb="FF0070C0"/>
      <name val="Arial"/>
      <family val="2"/>
      <charset val="238"/>
    </font>
    <font>
      <sz val="10"/>
      <color rgb="FF555555"/>
      <name val="Consolas"/>
      <family val="3"/>
      <charset val="238"/>
    </font>
    <font>
      <b/>
      <sz val="11"/>
      <color rgb="FF00B050"/>
      <name val="Aptos Narrow"/>
      <family val="2"/>
      <charset val="238"/>
      <scheme val="minor"/>
    </font>
    <font>
      <b/>
      <sz val="11"/>
      <color rgb="FF0070C0"/>
      <name val="Calibri"/>
      <family val="2"/>
      <charset val="238"/>
    </font>
    <font>
      <b/>
      <sz val="10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b/>
      <i/>
      <sz val="10"/>
      <color rgb="FFC00000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sz val="11"/>
      <color rgb="FFC00000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6"/>
      <color theme="1"/>
      <name val="Aptos Narrow"/>
      <family val="2"/>
      <charset val="238"/>
      <scheme val="minor"/>
    </font>
    <font>
      <b/>
      <sz val="8"/>
      <name val="Aptos Narrow"/>
      <family val="2"/>
      <charset val="238"/>
      <scheme val="minor"/>
    </font>
    <font>
      <i/>
      <sz val="8"/>
      <color theme="1"/>
      <name val="Aptos Narrow"/>
      <family val="2"/>
      <charset val="238"/>
      <scheme val="minor"/>
    </font>
    <font>
      <b/>
      <i/>
      <sz val="11"/>
      <color theme="1"/>
      <name val="Aptos Narrow"/>
      <family val="2"/>
      <charset val="238"/>
      <scheme val="minor"/>
    </font>
    <font>
      <b/>
      <sz val="11"/>
      <color rgb="FFFFFF00"/>
      <name val="Aptos Narrow"/>
      <family val="2"/>
      <charset val="238"/>
      <scheme val="minor"/>
    </font>
    <font>
      <b/>
      <sz val="11"/>
      <color rgb="FFFF00FF"/>
      <name val="Aptos Narrow"/>
      <family val="2"/>
      <charset val="238"/>
      <scheme val="minor"/>
    </font>
    <font>
      <sz val="11"/>
      <color rgb="FF0000FF"/>
      <name val="Aptos Narrow"/>
      <family val="2"/>
      <charset val="238"/>
      <scheme val="minor"/>
    </font>
    <font>
      <sz val="11"/>
      <color rgb="FFFFFF00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b/>
      <i/>
      <sz val="11"/>
      <color rgb="FF00B050"/>
      <name val="Aptos Narrow"/>
      <family val="2"/>
      <charset val="238"/>
      <scheme val="minor"/>
    </font>
    <font>
      <i/>
      <sz val="11"/>
      <color rgb="FF00B050"/>
      <name val="Aptos Narrow"/>
      <family val="2"/>
      <charset val="238"/>
      <scheme val="minor"/>
    </font>
    <font>
      <b/>
      <i/>
      <sz val="11"/>
      <color theme="8" tint="-0.249977111117893"/>
      <name val="Aptos Narrow"/>
      <family val="2"/>
      <charset val="238"/>
      <scheme val="minor"/>
    </font>
    <font>
      <b/>
      <sz val="8"/>
      <color theme="0"/>
      <name val="Aptos Narrow"/>
      <family val="2"/>
      <charset val="238"/>
      <scheme val="minor"/>
    </font>
    <font>
      <sz val="16"/>
      <color rgb="FF000000"/>
      <name val="Palatino Linotype"/>
      <family val="1"/>
      <charset val="238"/>
    </font>
    <font>
      <sz val="16"/>
      <color rgb="FF0070C0"/>
      <name val="Palatino Linotype"/>
      <family val="1"/>
      <charset val="238"/>
    </font>
    <font>
      <sz val="16"/>
      <color theme="1"/>
      <name val="Palatino Linotype"/>
      <family val="1"/>
      <charset val="238"/>
    </font>
    <font>
      <b/>
      <sz val="20"/>
      <color theme="1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b/>
      <sz val="11"/>
      <color rgb="FFFFFFFF"/>
      <name val="Palatino Linotype"/>
      <family val="1"/>
      <charset val="238"/>
    </font>
    <font>
      <sz val="16"/>
      <color rgb="FFC00000"/>
      <name val="Palatino Linotype"/>
      <family val="1"/>
      <charset val="238"/>
    </font>
    <font>
      <b/>
      <sz val="16"/>
      <color rgb="FF0070C0"/>
      <name val="Palatino Linotype"/>
      <family val="1"/>
      <charset val="238"/>
    </font>
    <font>
      <b/>
      <sz val="11"/>
      <color theme="0"/>
      <name val="Palatino Linotype"/>
      <family val="1"/>
      <charset val="238"/>
    </font>
    <font>
      <u/>
      <sz val="16"/>
      <color theme="10"/>
      <name val="Palatino Linotype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C9C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DDF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gray125">
        <bgColor theme="6" tint="0.79998168889431442"/>
      </patternFill>
    </fill>
    <fill>
      <patternFill patternType="gray125">
        <bgColor theme="9" tint="0.79998168889431442"/>
      </patternFill>
    </fill>
    <fill>
      <patternFill patternType="gray125">
        <bgColor rgb="FFCCFF33"/>
      </patternFill>
    </fill>
    <fill>
      <patternFill patternType="gray125">
        <bgColor theme="5" tint="0.59999389629810485"/>
      </patternFill>
    </fill>
    <fill>
      <patternFill patternType="gray125">
        <bgColor theme="2" tint="-9.9978637043366805E-2"/>
      </patternFill>
    </fill>
    <fill>
      <patternFill patternType="gray125">
        <bgColor theme="7" tint="0.59999389629810485"/>
      </patternFill>
    </fill>
    <fill>
      <patternFill patternType="gray125">
        <bgColor theme="9" tint="0.79995117038483843"/>
      </patternFill>
    </fill>
    <fill>
      <patternFill patternType="gray125">
        <bgColor rgb="FFFFFFCC"/>
      </patternFill>
    </fill>
    <fill>
      <patternFill patternType="gray125">
        <bgColor theme="0" tint="-4.9989318521683403E-2"/>
      </patternFill>
    </fill>
    <fill>
      <patternFill patternType="gray125">
        <bgColor theme="3" tint="0.79998168889431442"/>
      </patternFill>
    </fill>
    <fill>
      <patternFill patternType="gray125">
        <bgColor theme="8" tint="0.79998168889431442"/>
      </patternFill>
    </fill>
    <fill>
      <patternFill patternType="gray125">
        <bgColor theme="0" tint="-0.1499984740745262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A62D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89B9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73">
    <xf numFmtId="0" fontId="0" fillId="0" borderId="0" xfId="0"/>
    <xf numFmtId="0" fontId="4" fillId="0" borderId="0" xfId="0" applyFont="1" applyAlignment="1">
      <alignment vertical="center"/>
    </xf>
    <xf numFmtId="0" fontId="0" fillId="2" borderId="0" xfId="0" applyFill="1"/>
    <xf numFmtId="0" fontId="9" fillId="3" borderId="0" xfId="0" applyFont="1" applyFill="1"/>
    <xf numFmtId="0" fontId="0" fillId="3" borderId="0" xfId="0" applyFill="1"/>
    <xf numFmtId="0" fontId="0" fillId="4" borderId="0" xfId="0" applyFill="1"/>
    <xf numFmtId="0" fontId="8" fillId="0" borderId="0" xfId="1"/>
    <xf numFmtId="0" fontId="0" fillId="5" borderId="0" xfId="0" applyFill="1"/>
    <xf numFmtId="0" fontId="3" fillId="0" borderId="0" xfId="0" applyFont="1"/>
    <xf numFmtId="164" fontId="0" fillId="0" borderId="0" xfId="0" applyNumberFormat="1"/>
    <xf numFmtId="0" fontId="0" fillId="6" borderId="0" xfId="0" applyFill="1"/>
    <xf numFmtId="0" fontId="0" fillId="0" borderId="0" xfId="0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7" borderId="0" xfId="0" applyFont="1" applyFill="1" applyAlignment="1">
      <alignment horizontal="center"/>
    </xf>
    <xf numFmtId="11" fontId="3" fillId="6" borderId="0" xfId="0" applyNumberFormat="1" applyFont="1" applyFill="1"/>
    <xf numFmtId="164" fontId="0" fillId="6" borderId="0" xfId="0" applyNumberFormat="1" applyFill="1"/>
    <xf numFmtId="0" fontId="3" fillId="7" borderId="0" xfId="0" applyFont="1" applyFill="1" applyAlignment="1">
      <alignment horizontal="center"/>
    </xf>
    <xf numFmtId="0" fontId="3" fillId="8" borderId="0" xfId="0" applyFont="1" applyFill="1"/>
    <xf numFmtId="0" fontId="11" fillId="0" borderId="0" xfId="0" applyFont="1"/>
    <xf numFmtId="0" fontId="12" fillId="8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11" fontId="3" fillId="9" borderId="0" xfId="0" applyNumberFormat="1" applyFont="1" applyFill="1" applyAlignment="1">
      <alignment horizontal="center"/>
    </xf>
    <xf numFmtId="165" fontId="3" fillId="9" borderId="0" xfId="0" applyNumberFormat="1" applyFont="1" applyFill="1" applyAlignment="1">
      <alignment horizontal="center"/>
    </xf>
    <xf numFmtId="11" fontId="9" fillId="0" borderId="0" xfId="0" applyNumberFormat="1" applyFont="1"/>
    <xf numFmtId="164" fontId="0" fillId="8" borderId="0" xfId="0" applyNumberFormat="1" applyFill="1"/>
    <xf numFmtId="0" fontId="0" fillId="9" borderId="0" xfId="0" applyFill="1"/>
    <xf numFmtId="11" fontId="0" fillId="8" borderId="0" xfId="0" applyNumberFormat="1" applyFill="1"/>
    <xf numFmtId="165" fontId="0" fillId="9" borderId="0" xfId="0" applyNumberFormat="1" applyFill="1"/>
    <xf numFmtId="164" fontId="0" fillId="9" borderId="0" xfId="0" applyNumberFormat="1" applyFill="1"/>
    <xf numFmtId="11" fontId="0" fillId="9" borderId="0" xfId="0" applyNumberFormat="1" applyFill="1"/>
    <xf numFmtId="164" fontId="0" fillId="10" borderId="0" xfId="0" applyNumberFormat="1" applyFill="1"/>
    <xf numFmtId="164" fontId="0" fillId="11" borderId="0" xfId="0" applyNumberFormat="1" applyFill="1"/>
    <xf numFmtId="164" fontId="3" fillId="8" borderId="0" xfId="0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164" fontId="0" fillId="12" borderId="0" xfId="0" applyNumberFormat="1" applyFill="1"/>
    <xf numFmtId="166" fontId="0" fillId="0" borderId="0" xfId="0" applyNumberFormat="1"/>
    <xf numFmtId="11" fontId="9" fillId="3" borderId="0" xfId="0" applyNumberFormat="1" applyFont="1" applyFill="1"/>
    <xf numFmtId="0" fontId="15" fillId="0" borderId="0" xfId="0" applyFont="1"/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1" fontId="3" fillId="0" borderId="0" xfId="0" applyNumberFormat="1" applyFont="1" applyAlignment="1">
      <alignment horizontal="center"/>
    </xf>
    <xf numFmtId="0" fontId="16" fillId="0" borderId="0" xfId="0" applyFont="1"/>
    <xf numFmtId="11" fontId="0" fillId="0" borderId="0" xfId="0" applyNumberFormat="1"/>
    <xf numFmtId="164" fontId="17" fillId="0" borderId="0" xfId="0" applyNumberFormat="1" applyFont="1" applyAlignment="1">
      <alignment horizontal="center"/>
    </xf>
    <xf numFmtId="0" fontId="15" fillId="3" borderId="0" xfId="0" applyFont="1" applyFill="1"/>
    <xf numFmtId="0" fontId="18" fillId="3" borderId="0" xfId="0" applyFont="1" applyFill="1"/>
    <xf numFmtId="0" fontId="19" fillId="0" borderId="0" xfId="0" applyFont="1"/>
    <xf numFmtId="0" fontId="20" fillId="0" borderId="0" xfId="0" applyFont="1"/>
    <xf numFmtId="0" fontId="9" fillId="0" borderId="0" xfId="0" applyFont="1"/>
    <xf numFmtId="0" fontId="22" fillId="14" borderId="0" xfId="0" applyFont="1" applyFill="1" applyAlignment="1">
      <alignment horizontal="center"/>
    </xf>
    <xf numFmtId="0" fontId="9" fillId="7" borderId="0" xfId="0" applyFont="1" applyFill="1"/>
    <xf numFmtId="0" fontId="0" fillId="9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23" fillId="13" borderId="0" xfId="0" applyFont="1" applyFill="1" applyAlignment="1">
      <alignment horizontal="center"/>
    </xf>
    <xf numFmtId="0" fontId="0" fillId="16" borderId="0" xfId="0" applyFill="1" applyAlignment="1">
      <alignment horizontal="center"/>
    </xf>
    <xf numFmtId="0" fontId="0" fillId="17" borderId="0" xfId="0" applyFill="1" applyAlignment="1">
      <alignment horizontal="center"/>
    </xf>
    <xf numFmtId="11" fontId="0" fillId="9" borderId="0" xfId="0" applyNumberFormat="1" applyFill="1" applyAlignment="1">
      <alignment horizontal="center"/>
    </xf>
    <xf numFmtId="0" fontId="0" fillId="18" borderId="0" xfId="0" applyFill="1" applyAlignment="1">
      <alignment horizontal="center"/>
    </xf>
    <xf numFmtId="0" fontId="24" fillId="9" borderId="0" xfId="0" applyFont="1" applyFill="1" applyAlignment="1">
      <alignment horizontal="center"/>
    </xf>
    <xf numFmtId="164" fontId="0" fillId="7" borderId="0" xfId="0" applyNumberFormat="1" applyFill="1" applyAlignment="1">
      <alignment horizontal="center"/>
    </xf>
    <xf numFmtId="0" fontId="16" fillId="9" borderId="0" xfId="0" applyFont="1" applyFill="1" applyAlignment="1">
      <alignment horizontal="center"/>
    </xf>
    <xf numFmtId="164" fontId="17" fillId="9" borderId="0" xfId="0" applyNumberFormat="1" applyFont="1" applyFill="1" applyAlignment="1">
      <alignment horizontal="center"/>
    </xf>
    <xf numFmtId="0" fontId="16" fillId="9" borderId="0" xfId="0" applyFont="1" applyFill="1"/>
    <xf numFmtId="0" fontId="0" fillId="15" borderId="0" xfId="0" applyFill="1"/>
    <xf numFmtId="0" fontId="23" fillId="13" borderId="0" xfId="0" applyFont="1" applyFill="1"/>
    <xf numFmtId="164" fontId="0" fillId="7" borderId="0" xfId="0" applyNumberFormat="1" applyFill="1"/>
    <xf numFmtId="164" fontId="17" fillId="0" borderId="0" xfId="0" applyNumberFormat="1" applyFont="1"/>
    <xf numFmtId="164" fontId="0" fillId="15" borderId="0" xfId="0" applyNumberFormat="1" applyFill="1"/>
    <xf numFmtId="164" fontId="23" fillId="13" borderId="0" xfId="0" applyNumberFormat="1" applyFont="1" applyFill="1"/>
    <xf numFmtId="164" fontId="0" fillId="16" borderId="0" xfId="0" applyNumberFormat="1" applyFill="1"/>
    <xf numFmtId="164" fontId="0" fillId="17" borderId="0" xfId="0" applyNumberFormat="1" applyFill="1"/>
    <xf numFmtId="164" fontId="0" fillId="18" borderId="0" xfId="0" applyNumberFormat="1" applyFill="1"/>
    <xf numFmtId="11" fontId="0" fillId="18" borderId="0" xfId="0" applyNumberFormat="1" applyFill="1"/>
    <xf numFmtId="0" fontId="3" fillId="19" borderId="0" xfId="0" applyFont="1" applyFill="1" applyAlignment="1">
      <alignment horizontal="center"/>
    </xf>
    <xf numFmtId="11" fontId="0" fillId="7" borderId="0" xfId="0" applyNumberFormat="1" applyFill="1"/>
    <xf numFmtId="11" fontId="23" fillId="12" borderId="0" xfId="0" applyNumberFormat="1" applyFont="1" applyFill="1"/>
    <xf numFmtId="11" fontId="0" fillId="16" borderId="0" xfId="0" applyNumberFormat="1" applyFill="1"/>
    <xf numFmtId="164" fontId="0" fillId="13" borderId="0" xfId="0" applyNumberFormat="1" applyFill="1"/>
    <xf numFmtId="11" fontId="0" fillId="13" borderId="0" xfId="0" applyNumberFormat="1" applyFill="1"/>
    <xf numFmtId="11" fontId="23" fillId="9" borderId="0" xfId="0" applyNumberFormat="1" applyFont="1" applyFill="1"/>
    <xf numFmtId="11" fontId="23" fillId="15" borderId="0" xfId="0" applyNumberFormat="1" applyFont="1" applyFill="1"/>
    <xf numFmtId="11" fontId="0" fillId="17" borderId="0" xfId="0" applyNumberFormat="1" applyFill="1"/>
    <xf numFmtId="0" fontId="25" fillId="0" borderId="0" xfId="0" applyFont="1"/>
    <xf numFmtId="164" fontId="25" fillId="0" borderId="0" xfId="0" applyNumberFormat="1" applyFont="1"/>
    <xf numFmtId="0" fontId="3" fillId="20" borderId="0" xfId="0" applyFont="1" applyFill="1" applyAlignment="1">
      <alignment horizontal="center"/>
    </xf>
    <xf numFmtId="0" fontId="24" fillId="0" borderId="0" xfId="0" applyFont="1"/>
    <xf numFmtId="0" fontId="0" fillId="18" borderId="0" xfId="0" applyFill="1"/>
    <xf numFmtId="165" fontId="0" fillId="0" borderId="0" xfId="0" applyNumberFormat="1"/>
    <xf numFmtId="11" fontId="3" fillId="19" borderId="0" xfId="0" applyNumberFormat="1" applyFont="1" applyFill="1"/>
    <xf numFmtId="11" fontId="3" fillId="0" borderId="0" xfId="0" applyNumberFormat="1" applyFont="1"/>
    <xf numFmtId="164" fontId="27" fillId="5" borderId="0" xfId="0" applyNumberFormat="1" applyFont="1" applyFill="1"/>
    <xf numFmtId="11" fontId="27" fillId="5" borderId="0" xfId="0" applyNumberFormat="1" applyFont="1" applyFill="1"/>
    <xf numFmtId="165" fontId="27" fillId="5" borderId="0" xfId="0" applyNumberFormat="1" applyFont="1" applyFill="1"/>
    <xf numFmtId="0" fontId="28" fillId="5" borderId="0" xfId="0" applyFont="1" applyFill="1"/>
    <xf numFmtId="164" fontId="3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30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11" fontId="3" fillId="4" borderId="0" xfId="0" applyNumberFormat="1" applyFont="1" applyFill="1" applyAlignment="1">
      <alignment horizontal="center"/>
    </xf>
    <xf numFmtId="0" fontId="29" fillId="4" borderId="0" xfId="0" applyFont="1" applyFill="1"/>
    <xf numFmtId="0" fontId="3" fillId="5" borderId="0" xfId="0" applyFont="1" applyFill="1"/>
    <xf numFmtId="0" fontId="29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21" borderId="0" xfId="0" applyFont="1" applyFill="1"/>
    <xf numFmtId="0" fontId="0" fillId="22" borderId="0" xfId="0" applyFill="1" applyAlignment="1">
      <alignment horizontal="center"/>
    </xf>
    <xf numFmtId="0" fontId="3" fillId="18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21" borderId="0" xfId="0" applyFill="1" applyAlignment="1">
      <alignment horizontal="center"/>
    </xf>
    <xf numFmtId="164" fontId="0" fillId="4" borderId="0" xfId="0" applyNumberFormat="1" applyFill="1"/>
    <xf numFmtId="11" fontId="0" fillId="4" borderId="0" xfId="0" applyNumberFormat="1" applyFill="1"/>
    <xf numFmtId="165" fontId="0" fillId="4" borderId="0" xfId="0" applyNumberFormat="1" applyFill="1"/>
    <xf numFmtId="164" fontId="0" fillId="5" borderId="0" xfId="0" applyNumberFormat="1" applyFill="1"/>
    <xf numFmtId="164" fontId="0" fillId="21" borderId="0" xfId="0" applyNumberFormat="1" applyFill="1"/>
    <xf numFmtId="164" fontId="23" fillId="0" borderId="0" xfId="0" applyNumberFormat="1" applyFont="1"/>
    <xf numFmtId="164" fontId="0" fillId="22" borderId="0" xfId="0" applyNumberFormat="1" applyFill="1"/>
    <xf numFmtId="164" fontId="0" fillId="23" borderId="0" xfId="0" applyNumberFormat="1" applyFill="1"/>
    <xf numFmtId="11" fontId="0" fillId="5" borderId="0" xfId="0" applyNumberFormat="1" applyFill="1"/>
    <xf numFmtId="11" fontId="0" fillId="21" borderId="0" xfId="0" applyNumberFormat="1" applyFill="1"/>
    <xf numFmtId="164" fontId="0" fillId="24" borderId="0" xfId="0" applyNumberFormat="1" applyFill="1"/>
    <xf numFmtId="11" fontId="0" fillId="24" borderId="0" xfId="0" applyNumberFormat="1" applyFill="1"/>
    <xf numFmtId="0" fontId="0" fillId="22" borderId="0" xfId="0" applyFill="1"/>
    <xf numFmtId="11" fontId="0" fillId="22" borderId="0" xfId="0" applyNumberFormat="1" applyFill="1"/>
    <xf numFmtId="164" fontId="0" fillId="3" borderId="0" xfId="0" applyNumberFormat="1" applyFill="1"/>
    <xf numFmtId="2" fontId="32" fillId="0" borderId="0" xfId="0" applyNumberFormat="1" applyFont="1"/>
    <xf numFmtId="164" fontId="12" fillId="0" borderId="0" xfId="0" applyNumberFormat="1" applyFont="1" applyAlignment="1">
      <alignment horizontal="center"/>
    </xf>
    <xf numFmtId="0" fontId="21" fillId="0" borderId="0" xfId="0" applyFont="1"/>
    <xf numFmtId="0" fontId="33" fillId="0" borderId="0" xfId="0" applyFont="1"/>
    <xf numFmtId="0" fontId="16" fillId="4" borderId="0" xfId="0" applyFont="1" applyFill="1" applyAlignment="1">
      <alignment horizontal="center"/>
    </xf>
    <xf numFmtId="0" fontId="3" fillId="19" borderId="0" xfId="0" applyFont="1" applyFill="1"/>
    <xf numFmtId="11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0" fillId="19" borderId="0" xfId="0" applyFill="1" applyAlignment="1">
      <alignment horizontal="center"/>
    </xf>
    <xf numFmtId="164" fontId="0" fillId="19" borderId="0" xfId="0" applyNumberFormat="1" applyFill="1"/>
    <xf numFmtId="11" fontId="0" fillId="19" borderId="0" xfId="0" applyNumberFormat="1" applyFill="1"/>
    <xf numFmtId="0" fontId="0" fillId="21" borderId="0" xfId="0" applyFill="1"/>
    <xf numFmtId="164" fontId="23" fillId="24" borderId="0" xfId="0" applyNumberFormat="1" applyFont="1" applyFill="1"/>
    <xf numFmtId="165" fontId="18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11" fontId="34" fillId="4" borderId="0" xfId="0" applyNumberFormat="1" applyFont="1" applyFill="1"/>
    <xf numFmtId="0" fontId="0" fillId="24" borderId="0" xfId="0" applyFill="1"/>
    <xf numFmtId="11" fontId="0" fillId="3" borderId="0" xfId="0" applyNumberFormat="1" applyFill="1"/>
    <xf numFmtId="0" fontId="3" fillId="7" borderId="0" xfId="0" applyFont="1" applyFill="1"/>
    <xf numFmtId="164" fontId="0" fillId="9" borderId="0" xfId="0" applyNumberFormat="1" applyFill="1" applyAlignment="1">
      <alignment horizontal="center"/>
    </xf>
    <xf numFmtId="0" fontId="3" fillId="2" borderId="0" xfId="0" applyFont="1" applyFill="1" applyAlignment="1">
      <alignment horizontal="center"/>
    </xf>
    <xf numFmtId="11" fontId="0" fillId="15" borderId="0" xfId="0" applyNumberFormat="1" applyFill="1"/>
    <xf numFmtId="0" fontId="0" fillId="13" borderId="0" xfId="0" applyFill="1"/>
    <xf numFmtId="11" fontId="0" fillId="12" borderId="0" xfId="0" applyNumberFormat="1" applyFill="1"/>
    <xf numFmtId="164" fontId="35" fillId="12" borderId="0" xfId="0" applyNumberFormat="1" applyFont="1" applyFill="1"/>
    <xf numFmtId="0" fontId="35" fillId="3" borderId="0" xfId="0" applyFont="1" applyFill="1"/>
    <xf numFmtId="2" fontId="32" fillId="9" borderId="0" xfId="0" applyNumberFormat="1" applyFont="1" applyFill="1"/>
    <xf numFmtId="11" fontId="35" fillId="12" borderId="0" xfId="0" applyNumberFormat="1" applyFont="1" applyFill="1"/>
    <xf numFmtId="2" fontId="36" fillId="0" borderId="0" xfId="0" applyNumberFormat="1" applyFont="1"/>
    <xf numFmtId="2" fontId="15" fillId="4" borderId="0" xfId="0" applyNumberFormat="1" applyFont="1" applyFill="1"/>
    <xf numFmtId="2" fontId="28" fillId="4" borderId="0" xfId="0" applyNumberFormat="1" applyFont="1" applyFill="1"/>
    <xf numFmtId="0" fontId="35" fillId="0" borderId="0" xfId="0" applyFont="1"/>
    <xf numFmtId="0" fontId="0" fillId="12" borderId="0" xfId="0" applyFill="1"/>
    <xf numFmtId="164" fontId="23" fillId="12" borderId="0" xfId="0" applyNumberFormat="1" applyFont="1" applyFill="1"/>
    <xf numFmtId="165" fontId="23" fillId="9" borderId="0" xfId="0" applyNumberFormat="1" applyFont="1" applyFill="1"/>
    <xf numFmtId="164" fontId="23" fillId="15" borderId="0" xfId="0" applyNumberFormat="1" applyFont="1" applyFill="1"/>
    <xf numFmtId="164" fontId="23" fillId="9" borderId="0" xfId="0" applyNumberFormat="1" applyFont="1" applyFill="1"/>
    <xf numFmtId="164" fontId="23" fillId="16" borderId="0" xfId="0" applyNumberFormat="1" applyFont="1" applyFill="1"/>
    <xf numFmtId="164" fontId="23" fillId="17" borderId="0" xfId="0" applyNumberFormat="1" applyFont="1" applyFill="1"/>
    <xf numFmtId="11" fontId="23" fillId="17" borderId="0" xfId="0" applyNumberFormat="1" applyFont="1" applyFill="1"/>
    <xf numFmtId="164" fontId="23" fillId="18" borderId="0" xfId="0" applyNumberFormat="1" applyFont="1" applyFill="1"/>
    <xf numFmtId="11" fontId="23" fillId="18" borderId="0" xfId="0" applyNumberFormat="1" applyFont="1" applyFill="1"/>
    <xf numFmtId="11" fontId="23" fillId="13" borderId="0" xfId="0" applyNumberFormat="1" applyFont="1" applyFill="1"/>
    <xf numFmtId="11" fontId="23" fillId="16" borderId="0" xfId="0" applyNumberFormat="1" applyFont="1" applyFill="1"/>
    <xf numFmtId="11" fontId="37" fillId="3" borderId="0" xfId="0" applyNumberFormat="1" applyFont="1" applyFill="1"/>
    <xf numFmtId="165" fontId="23" fillId="3" borderId="0" xfId="0" applyNumberFormat="1" applyFont="1" applyFill="1"/>
    <xf numFmtId="2" fontId="3" fillId="4" borderId="0" xfId="0" applyNumberFormat="1" applyFont="1" applyFill="1"/>
    <xf numFmtId="2" fontId="0" fillId="4" borderId="0" xfId="0" applyNumberFormat="1" applyFill="1"/>
    <xf numFmtId="0" fontId="0" fillId="8" borderId="0" xfId="0" applyFill="1" applyAlignment="1">
      <alignment horizontal="center"/>
    </xf>
    <xf numFmtId="164" fontId="3" fillId="5" borderId="0" xfId="0" applyNumberFormat="1" applyFont="1" applyFill="1"/>
    <xf numFmtId="164" fontId="0" fillId="25" borderId="0" xfId="0" applyNumberFormat="1" applyFill="1"/>
    <xf numFmtId="11" fontId="0" fillId="25" borderId="0" xfId="0" applyNumberFormat="1" applyFill="1"/>
    <xf numFmtId="164" fontId="35" fillId="4" borderId="0" xfId="0" applyNumberFormat="1" applyFont="1" applyFill="1"/>
    <xf numFmtId="164" fontId="23" fillId="4" borderId="0" xfId="0" applyNumberFormat="1" applyFont="1" applyFill="1"/>
    <xf numFmtId="164" fontId="0" fillId="26" borderId="0" xfId="0" applyNumberFormat="1" applyFill="1"/>
    <xf numFmtId="11" fontId="0" fillId="26" borderId="0" xfId="0" applyNumberFormat="1" applyFill="1"/>
    <xf numFmtId="164" fontId="3" fillId="18" borderId="0" xfId="0" applyNumberFormat="1" applyFont="1" applyFill="1"/>
    <xf numFmtId="11" fontId="3" fillId="7" borderId="0" xfId="0" applyNumberFormat="1" applyFont="1" applyFill="1" applyAlignment="1">
      <alignment horizontal="center"/>
    </xf>
    <xf numFmtId="2" fontId="0" fillId="0" borderId="0" xfId="0" applyNumberFormat="1"/>
    <xf numFmtId="0" fontId="0" fillId="19" borderId="0" xfId="0" applyFill="1"/>
    <xf numFmtId="2" fontId="3" fillId="0" borderId="0" xfId="0" applyNumberFormat="1" applyFont="1"/>
    <xf numFmtId="164" fontId="23" fillId="19" borderId="0" xfId="0" applyNumberFormat="1" applyFont="1" applyFill="1"/>
    <xf numFmtId="11" fontId="3" fillId="18" borderId="0" xfId="0" applyNumberFormat="1" applyFont="1" applyFill="1"/>
    <xf numFmtId="164" fontId="9" fillId="18" borderId="0" xfId="0" applyNumberFormat="1" applyFont="1" applyFill="1"/>
    <xf numFmtId="0" fontId="9" fillId="18" borderId="0" xfId="0" applyFont="1" applyFill="1"/>
    <xf numFmtId="11" fontId="9" fillId="18" borderId="0" xfId="0" applyNumberFormat="1" applyFont="1" applyFill="1"/>
    <xf numFmtId="0" fontId="3" fillId="13" borderId="0" xfId="0" applyFont="1" applyFill="1" applyAlignment="1">
      <alignment horizontal="center"/>
    </xf>
    <xf numFmtId="0" fontId="3" fillId="13" borderId="0" xfId="0" applyFont="1" applyFill="1"/>
    <xf numFmtId="164" fontId="3" fillId="13" borderId="0" xfId="0" applyNumberFormat="1" applyFont="1" applyFill="1"/>
    <xf numFmtId="11" fontId="3" fillId="13" borderId="0" xfId="0" applyNumberFormat="1" applyFont="1" applyFill="1"/>
    <xf numFmtId="165" fontId="3" fillId="13" borderId="0" xfId="0" applyNumberFormat="1" applyFont="1" applyFill="1"/>
    <xf numFmtId="0" fontId="3" fillId="17" borderId="0" xfId="0" applyFont="1" applyFill="1"/>
    <xf numFmtId="164" fontId="0" fillId="13" borderId="0" xfId="0" applyNumberFormat="1" applyFill="1" applyAlignment="1">
      <alignment horizontal="center"/>
    </xf>
    <xf numFmtId="11" fontId="0" fillId="13" borderId="0" xfId="0" applyNumberFormat="1" applyFill="1" applyAlignment="1">
      <alignment horizontal="center" vertical="center"/>
    </xf>
    <xf numFmtId="165" fontId="0" fillId="13" borderId="0" xfId="0" applyNumberFormat="1" applyFill="1"/>
    <xf numFmtId="0" fontId="38" fillId="13" borderId="0" xfId="0" applyFont="1" applyFill="1"/>
    <xf numFmtId="164" fontId="38" fillId="13" borderId="0" xfId="0" applyNumberFormat="1" applyFont="1" applyFill="1"/>
    <xf numFmtId="0" fontId="0" fillId="13" borderId="0" xfId="0" applyFill="1" applyAlignment="1">
      <alignment horizontal="center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3" fillId="0" borderId="0" xfId="0" applyNumberFormat="1" applyFont="1"/>
    <xf numFmtId="0" fontId="2" fillId="0" borderId="0" xfId="0" applyFont="1"/>
    <xf numFmtId="11" fontId="15" fillId="9" borderId="0" xfId="0" applyNumberFormat="1" applyFont="1" applyFill="1" applyAlignment="1">
      <alignment horizontal="center"/>
    </xf>
    <xf numFmtId="0" fontId="29" fillId="9" borderId="0" xfId="0" applyFont="1" applyFill="1"/>
    <xf numFmtId="11" fontId="2" fillId="9" borderId="0" xfId="0" applyNumberFormat="1" applyFont="1" applyFill="1"/>
    <xf numFmtId="11" fontId="15" fillId="0" borderId="0" xfId="0" applyNumberFormat="1" applyFont="1"/>
    <xf numFmtId="0" fontId="18" fillId="0" borderId="0" xfId="0" applyFont="1" applyAlignment="1">
      <alignment horizontal="center"/>
    </xf>
    <xf numFmtId="164" fontId="12" fillId="17" borderId="0" xfId="0" applyNumberFormat="1" applyFont="1" applyFill="1"/>
    <xf numFmtId="11" fontId="12" fillId="17" borderId="0" xfId="0" applyNumberFormat="1" applyFont="1" applyFill="1"/>
    <xf numFmtId="11" fontId="12" fillId="9" borderId="0" xfId="0" applyNumberFormat="1" applyFont="1" applyFill="1"/>
    <xf numFmtId="0" fontId="15" fillId="9" borderId="0" xfId="0" applyFont="1" applyFill="1" applyAlignment="1">
      <alignment horizontal="center"/>
    </xf>
    <xf numFmtId="164" fontId="35" fillId="9" borderId="0" xfId="0" applyNumberFormat="1" applyFont="1" applyFill="1"/>
    <xf numFmtId="11" fontId="35" fillId="9" borderId="0" xfId="0" applyNumberFormat="1" applyFont="1" applyFill="1"/>
    <xf numFmtId="0" fontId="35" fillId="9" borderId="0" xfId="0" applyFont="1" applyFill="1"/>
    <xf numFmtId="164" fontId="12" fillId="13" borderId="0" xfId="0" applyNumberFormat="1" applyFont="1" applyFill="1"/>
    <xf numFmtId="11" fontId="10" fillId="9" borderId="0" xfId="0" applyNumberFormat="1" applyFont="1" applyFill="1"/>
    <xf numFmtId="0" fontId="15" fillId="0" borderId="0" xfId="0" applyFont="1" applyAlignment="1">
      <alignment horizontal="center"/>
    </xf>
    <xf numFmtId="0" fontId="39" fillId="0" borderId="0" xfId="0" applyFont="1"/>
    <xf numFmtId="0" fontId="18" fillId="0" borderId="0" xfId="0" applyFont="1"/>
    <xf numFmtId="164" fontId="18" fillId="0" borderId="0" xfId="0" applyNumberFormat="1" applyFont="1"/>
    <xf numFmtId="11" fontId="18" fillId="0" borderId="0" xfId="0" applyNumberFormat="1" applyFont="1"/>
    <xf numFmtId="11" fontId="2" fillId="3" borderId="0" xfId="0" applyNumberFormat="1" applyFont="1" applyFill="1"/>
    <xf numFmtId="11" fontId="10" fillId="3" borderId="0" xfId="0" applyNumberFormat="1" applyFont="1" applyFill="1"/>
    <xf numFmtId="11" fontId="2" fillId="0" borderId="0" xfId="0" applyNumberFormat="1" applyFont="1"/>
    <xf numFmtId="165" fontId="2" fillId="0" borderId="0" xfId="0" applyNumberFormat="1" applyFont="1"/>
    <xf numFmtId="0" fontId="28" fillId="0" borderId="0" xfId="0" applyFont="1"/>
    <xf numFmtId="11" fontId="15" fillId="4" borderId="0" xfId="0" applyNumberFormat="1" applyFont="1" applyFill="1" applyAlignment="1">
      <alignment horizontal="center"/>
    </xf>
    <xf numFmtId="11" fontId="2" fillId="4" borderId="0" xfId="0" applyNumberFormat="1" applyFont="1" applyFill="1"/>
    <xf numFmtId="164" fontId="40" fillId="4" borderId="0" xfId="0" applyNumberFormat="1" applyFont="1" applyFill="1"/>
    <xf numFmtId="11" fontId="35" fillId="4" borderId="0" xfId="0" applyNumberFormat="1" applyFont="1" applyFill="1"/>
    <xf numFmtId="165" fontId="2" fillId="4" borderId="0" xfId="0" applyNumberFormat="1" applyFont="1" applyFill="1"/>
    <xf numFmtId="0" fontId="12" fillId="18" borderId="0" xfId="0" applyFont="1" applyFill="1"/>
    <xf numFmtId="11" fontId="12" fillId="18" borderId="0" xfId="0" applyNumberFormat="1" applyFont="1" applyFill="1"/>
    <xf numFmtId="11" fontId="12" fillId="4" borderId="0" xfId="0" applyNumberFormat="1" applyFont="1" applyFill="1"/>
    <xf numFmtId="164" fontId="12" fillId="18" borderId="0" xfId="0" applyNumberFormat="1" applyFont="1" applyFill="1"/>
    <xf numFmtId="0" fontId="5" fillId="0" borderId="0" xfId="0" applyFont="1" applyAlignment="1">
      <alignment horizontal="justify" vertical="center"/>
    </xf>
    <xf numFmtId="0" fontId="41" fillId="0" borderId="0" xfId="0" applyFont="1"/>
    <xf numFmtId="0" fontId="5" fillId="0" borderId="0" xfId="0" applyFont="1" applyAlignment="1">
      <alignment horizontal="center" vertical="center" wrapText="1"/>
    </xf>
    <xf numFmtId="0" fontId="23" fillId="4" borderId="0" xfId="0" applyFont="1" applyFill="1"/>
    <xf numFmtId="11" fontId="23" fillId="4" borderId="0" xfId="0" applyNumberFormat="1" applyFont="1" applyFill="1"/>
    <xf numFmtId="0" fontId="42" fillId="0" borderId="0" xfId="0" applyFont="1" applyAlignment="1">
      <alignment horizontal="justify" vertical="center"/>
    </xf>
    <xf numFmtId="0" fontId="42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justify" vertical="center"/>
    </xf>
    <xf numFmtId="0" fontId="45" fillId="0" borderId="0" xfId="0" applyFont="1"/>
    <xf numFmtId="165" fontId="2" fillId="3" borderId="0" xfId="0" applyNumberFormat="1" applyFont="1" applyFill="1"/>
    <xf numFmtId="0" fontId="5" fillId="0" borderId="0" xfId="0" applyFont="1" applyAlignment="1">
      <alignment horizontal="right" vertical="center" wrapText="1"/>
    </xf>
    <xf numFmtId="2" fontId="9" fillId="0" borderId="0" xfId="0" applyNumberFormat="1" applyFont="1"/>
    <xf numFmtId="0" fontId="46" fillId="0" borderId="0" xfId="0" applyFont="1"/>
    <xf numFmtId="0" fontId="32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4" fontId="46" fillId="0" borderId="0" xfId="0" applyNumberFormat="1" applyFont="1"/>
    <xf numFmtId="11" fontId="32" fillId="0" borderId="0" xfId="0" applyNumberFormat="1" applyFont="1"/>
    <xf numFmtId="11" fontId="46" fillId="0" borderId="0" xfId="0" applyNumberFormat="1" applyFont="1"/>
    <xf numFmtId="165" fontId="46" fillId="0" borderId="0" xfId="0" applyNumberFormat="1" applyFont="1"/>
    <xf numFmtId="0" fontId="6" fillId="0" borderId="0" xfId="0" applyFont="1" applyAlignment="1">
      <alignment horizontal="right" vertical="center" wrapText="1"/>
    </xf>
    <xf numFmtId="0" fontId="47" fillId="0" borderId="0" xfId="0" applyFont="1"/>
    <xf numFmtId="0" fontId="6" fillId="0" borderId="0" xfId="0" applyFont="1" applyAlignment="1">
      <alignment horizontal="justify" vertical="center"/>
    </xf>
    <xf numFmtId="165" fontId="2" fillId="9" borderId="0" xfId="0" applyNumberFormat="1" applyFont="1" applyFill="1"/>
    <xf numFmtId="165" fontId="5" fillId="0" borderId="0" xfId="0" applyNumberFormat="1" applyFont="1" applyAlignment="1">
      <alignment horizontal="right" vertical="center" wrapText="1"/>
    </xf>
    <xf numFmtId="165" fontId="41" fillId="0" borderId="0" xfId="0" applyNumberFormat="1" applyFont="1"/>
    <xf numFmtId="0" fontId="5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" fillId="4" borderId="0" xfId="0" applyFont="1" applyFill="1"/>
    <xf numFmtId="0" fontId="12" fillId="0" borderId="0" xfId="0" applyFont="1"/>
    <xf numFmtId="0" fontId="12" fillId="2" borderId="0" xfId="0" applyFont="1" applyFill="1"/>
    <xf numFmtId="164" fontId="12" fillId="2" borderId="0" xfId="0" applyNumberFormat="1" applyFont="1" applyFill="1"/>
    <xf numFmtId="0" fontId="0" fillId="27" borderId="0" xfId="0" applyFill="1"/>
    <xf numFmtId="164" fontId="3" fillId="15" borderId="0" xfId="0" applyNumberFormat="1" applyFont="1" applyFill="1"/>
    <xf numFmtId="11" fontId="3" fillId="15" borderId="0" xfId="0" applyNumberFormat="1" applyFont="1" applyFill="1"/>
    <xf numFmtId="11" fontId="18" fillId="9" borderId="0" xfId="0" applyNumberFormat="1" applyFont="1" applyFill="1"/>
    <xf numFmtId="0" fontId="12" fillId="0" borderId="0" xfId="0" applyFont="1" applyAlignment="1">
      <alignment horizontal="center"/>
    </xf>
    <xf numFmtId="11" fontId="15" fillId="0" borderId="0" xfId="0" applyNumberFormat="1" applyFont="1" applyAlignment="1">
      <alignment horizontal="center"/>
    </xf>
    <xf numFmtId="164" fontId="35" fillId="0" borderId="0" xfId="0" applyNumberFormat="1" applyFont="1"/>
    <xf numFmtId="11" fontId="35" fillId="0" borderId="0" xfId="0" applyNumberFormat="1" applyFont="1"/>
    <xf numFmtId="164" fontId="3" fillId="7" borderId="0" xfId="0" applyNumberFormat="1" applyFont="1" applyFill="1"/>
    <xf numFmtId="11" fontId="3" fillId="7" borderId="0" xfId="0" applyNumberFormat="1" applyFont="1" applyFill="1"/>
    <xf numFmtId="164" fontId="12" fillId="9" borderId="0" xfId="0" applyNumberFormat="1" applyFont="1" applyFill="1"/>
    <xf numFmtId="11" fontId="12" fillId="13" borderId="0" xfId="0" applyNumberFormat="1" applyFont="1" applyFill="1"/>
    <xf numFmtId="0" fontId="15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21" borderId="0" xfId="0" applyFont="1" applyFill="1" applyAlignment="1">
      <alignment horizontal="center"/>
    </xf>
    <xf numFmtId="0" fontId="3" fillId="22" borderId="0" xfId="0" applyFont="1" applyFill="1" applyAlignment="1">
      <alignment horizontal="center"/>
    </xf>
    <xf numFmtId="164" fontId="3" fillId="28" borderId="0" xfId="0" applyNumberFormat="1" applyFont="1" applyFill="1"/>
    <xf numFmtId="11" fontId="3" fillId="28" borderId="0" xfId="0" applyNumberFormat="1" applyFont="1" applyFill="1"/>
    <xf numFmtId="11" fontId="15" fillId="4" borderId="0" xfId="0" applyNumberFormat="1" applyFont="1" applyFill="1"/>
    <xf numFmtId="11" fontId="3" fillId="5" borderId="0" xfId="0" applyNumberFormat="1" applyFont="1" applyFill="1"/>
    <xf numFmtId="11" fontId="18" fillId="4" borderId="0" xfId="0" applyNumberFormat="1" applyFont="1" applyFill="1"/>
    <xf numFmtId="11" fontId="3" fillId="4" borderId="0" xfId="0" applyNumberFormat="1" applyFont="1" applyFill="1"/>
    <xf numFmtId="165" fontId="0" fillId="3" borderId="0" xfId="0" applyNumberFormat="1" applyFill="1"/>
    <xf numFmtId="164" fontId="3" fillId="22" borderId="0" xfId="0" applyNumberFormat="1" applyFont="1" applyFill="1"/>
    <xf numFmtId="11" fontId="3" fillId="22" borderId="0" xfId="0" applyNumberFormat="1" applyFont="1" applyFill="1"/>
    <xf numFmtId="0" fontId="0" fillId="29" borderId="0" xfId="0" applyFill="1"/>
    <xf numFmtId="164" fontId="0" fillId="29" borderId="0" xfId="0" applyNumberFormat="1" applyFill="1"/>
    <xf numFmtId="0" fontId="23" fillId="29" borderId="0" xfId="0" applyFont="1" applyFill="1"/>
    <xf numFmtId="0" fontId="35" fillId="29" borderId="0" xfId="0" applyFont="1" applyFill="1"/>
    <xf numFmtId="2" fontId="35" fillId="4" borderId="0" xfId="0" applyNumberFormat="1" applyFont="1" applyFill="1"/>
    <xf numFmtId="0" fontId="35" fillId="4" borderId="0" xfId="0" applyFont="1" applyFill="1"/>
    <xf numFmtId="2" fontId="23" fillId="4" borderId="0" xfId="0" applyNumberFormat="1" applyFont="1" applyFill="1"/>
    <xf numFmtId="0" fontId="50" fillId="0" borderId="0" xfId="0" applyFont="1"/>
    <xf numFmtId="11" fontId="50" fillId="20" borderId="0" xfId="0" applyNumberFormat="1" applyFont="1" applyFill="1"/>
    <xf numFmtId="11" fontId="0" fillId="20" borderId="0" xfId="0" applyNumberFormat="1" applyFill="1"/>
    <xf numFmtId="0" fontId="54" fillId="0" borderId="0" xfId="0" applyFont="1"/>
    <xf numFmtId="0" fontId="53" fillId="4" borderId="0" xfId="0" applyFont="1" applyFill="1"/>
    <xf numFmtId="0" fontId="51" fillId="4" borderId="0" xfId="0" applyFont="1" applyFill="1"/>
    <xf numFmtId="0" fontId="52" fillId="4" borderId="0" xfId="0" applyFont="1" applyFill="1"/>
    <xf numFmtId="0" fontId="5" fillId="0" borderId="0" xfId="0" applyFont="1" applyAlignment="1">
      <alignment horizontal="left" vertical="center"/>
    </xf>
    <xf numFmtId="0" fontId="48" fillId="0" borderId="0" xfId="0" applyFont="1" applyAlignment="1">
      <alignment vertical="center"/>
    </xf>
    <xf numFmtId="0" fontId="48" fillId="0" borderId="0" xfId="0" applyFont="1"/>
    <xf numFmtId="0" fontId="4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9" fillId="0" borderId="0" xfId="0" applyFont="1" applyAlignment="1">
      <alignment vertical="center"/>
    </xf>
    <xf numFmtId="166" fontId="0" fillId="0" borderId="0" xfId="0" applyNumberFormat="1" applyAlignment="1">
      <alignment horizontal="right"/>
    </xf>
    <xf numFmtId="166" fontId="14" fillId="0" borderId="0" xfId="0" applyNumberFormat="1" applyFont="1"/>
    <xf numFmtId="166" fontId="0" fillId="0" borderId="0" xfId="0" applyNumberFormat="1" applyAlignment="1">
      <alignment horizontal="left"/>
    </xf>
    <xf numFmtId="166" fontId="3" fillId="0" borderId="0" xfId="0" applyNumberFormat="1" applyFont="1"/>
    <xf numFmtId="166" fontId="0" fillId="0" borderId="0" xfId="0" applyNumberFormat="1" applyAlignment="1">
      <alignment horizontal="center"/>
    </xf>
    <xf numFmtId="166" fontId="3" fillId="0" borderId="0" xfId="0" applyNumberFormat="1" applyFont="1" applyAlignment="1">
      <alignment horizontal="center"/>
    </xf>
    <xf numFmtId="165" fontId="3" fillId="0" borderId="0" xfId="0" applyNumberFormat="1" applyFont="1"/>
    <xf numFmtId="11" fontId="0" fillId="0" borderId="0" xfId="0" applyNumberFormat="1" applyAlignment="1">
      <alignment horizontal="center" vertical="center"/>
    </xf>
    <xf numFmtId="0" fontId="38" fillId="0" borderId="0" xfId="0" applyFont="1"/>
    <xf numFmtId="164" fontId="38" fillId="0" borderId="0" xfId="0" applyNumberFormat="1" applyFont="1"/>
    <xf numFmtId="2" fontId="15" fillId="0" borderId="0" xfId="0" applyNumberFormat="1" applyFont="1"/>
    <xf numFmtId="0" fontId="31" fillId="4" borderId="0" xfId="0" applyFont="1" applyFill="1" applyAlignment="1">
      <alignment horizontal="center"/>
    </xf>
    <xf numFmtId="0" fontId="55" fillId="0" borderId="0" xfId="0" applyFont="1"/>
    <xf numFmtId="0" fontId="24" fillId="0" borderId="0" xfId="0" applyFont="1" applyAlignment="1">
      <alignment horizontal="right"/>
    </xf>
    <xf numFmtId="164" fontId="24" fillId="0" borderId="0" xfId="0" applyNumberFormat="1" applyFont="1" applyAlignment="1">
      <alignment horizontal="left"/>
    </xf>
    <xf numFmtId="0" fontId="0" fillId="11" borderId="0" xfId="0" applyFill="1" applyAlignment="1">
      <alignment horizontal="center"/>
    </xf>
    <xf numFmtId="0" fontId="48" fillId="7" borderId="0" xfId="0" applyFont="1" applyFill="1" applyAlignment="1">
      <alignment horizontal="center"/>
    </xf>
    <xf numFmtId="0" fontId="0" fillId="27" borderId="0" xfId="0" applyFill="1" applyAlignment="1">
      <alignment horizontal="center"/>
    </xf>
    <xf numFmtId="0" fontId="0" fillId="9" borderId="0" xfId="0" applyFill="1" applyAlignment="1">
      <alignment horizontal="right"/>
    </xf>
    <xf numFmtId="0" fontId="23" fillId="9" borderId="0" xfId="0" applyFont="1" applyFill="1" applyAlignment="1">
      <alignment horizontal="left"/>
    </xf>
    <xf numFmtId="0" fontId="23" fillId="9" borderId="0" xfId="0" applyFont="1" applyFill="1" applyAlignment="1">
      <alignment horizontal="center"/>
    </xf>
    <xf numFmtId="0" fontId="24" fillId="9" borderId="0" xfId="0" applyFont="1" applyFill="1"/>
    <xf numFmtId="0" fontId="49" fillId="9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164" fontId="24" fillId="0" borderId="0" xfId="0" applyNumberFormat="1" applyFont="1" applyAlignment="1">
      <alignment horizontal="center"/>
    </xf>
    <xf numFmtId="11" fontId="3" fillId="9" borderId="0" xfId="0" applyNumberFormat="1" applyFont="1" applyFill="1"/>
    <xf numFmtId="11" fontId="3" fillId="12" borderId="0" xfId="0" applyNumberFormat="1" applyFont="1" applyFill="1"/>
    <xf numFmtId="165" fontId="3" fillId="9" borderId="0" xfId="0" applyNumberFormat="1" applyFont="1" applyFill="1"/>
    <xf numFmtId="165" fontId="0" fillId="27" borderId="0" xfId="0" applyNumberFormat="1" applyFill="1"/>
    <xf numFmtId="164" fontId="0" fillId="22" borderId="0" xfId="0" applyNumberFormat="1" applyFill="1" applyAlignment="1">
      <alignment horizontal="center"/>
    </xf>
    <xf numFmtId="165" fontId="0" fillId="22" borderId="0" xfId="0" applyNumberFormat="1" applyFill="1"/>
    <xf numFmtId="164" fontId="0" fillId="3" borderId="0" xfId="0" applyNumberFormat="1" applyFill="1" applyAlignment="1">
      <alignment horizontal="center"/>
    </xf>
    <xf numFmtId="0" fontId="0" fillId="11" borderId="0" xfId="0" applyFill="1"/>
    <xf numFmtId="11" fontId="3" fillId="11" borderId="0" xfId="0" applyNumberFormat="1" applyFont="1" applyFill="1"/>
    <xf numFmtId="11" fontId="3" fillId="17" borderId="0" xfId="0" applyNumberFormat="1" applyFont="1" applyFill="1"/>
    <xf numFmtId="164" fontId="25" fillId="9" borderId="0" xfId="0" applyNumberFormat="1" applyFont="1" applyFill="1"/>
    <xf numFmtId="11" fontId="25" fillId="9" borderId="0" xfId="0" applyNumberFormat="1" applyFont="1" applyFill="1"/>
    <xf numFmtId="165" fontId="25" fillId="9" borderId="0" xfId="0" applyNumberFormat="1" applyFont="1" applyFill="1"/>
    <xf numFmtId="164" fontId="25" fillId="22" borderId="0" xfId="0" applyNumberFormat="1" applyFont="1" applyFill="1"/>
    <xf numFmtId="11" fontId="25" fillId="22" borderId="0" xfId="0" applyNumberFormat="1" applyFont="1" applyFill="1"/>
    <xf numFmtId="164" fontId="25" fillId="19" borderId="0" xfId="0" applyNumberFormat="1" applyFont="1" applyFill="1"/>
    <xf numFmtId="11" fontId="25" fillId="19" borderId="0" xfId="0" applyNumberFormat="1" applyFont="1" applyFill="1"/>
    <xf numFmtId="164" fontId="3" fillId="19" borderId="0" xfId="0" applyNumberFormat="1" applyFont="1" applyFill="1"/>
    <xf numFmtId="11" fontId="17" fillId="3" borderId="0" xfId="0" applyNumberFormat="1" applyFont="1" applyFill="1"/>
    <xf numFmtId="11" fontId="0" fillId="27" borderId="0" xfId="0" applyNumberFormat="1" applyFill="1"/>
    <xf numFmtId="11" fontId="23" fillId="0" borderId="0" xfId="0" applyNumberFormat="1" applyFont="1"/>
    <xf numFmtId="11" fontId="12" fillId="0" borderId="0" xfId="0" applyNumberFormat="1" applyFont="1"/>
    <xf numFmtId="2" fontId="17" fillId="0" borderId="0" xfId="0" applyNumberFormat="1" applyFont="1"/>
    <xf numFmtId="2" fontId="0" fillId="27" borderId="0" xfId="0" applyNumberFormat="1" applyFill="1"/>
    <xf numFmtId="2" fontId="23" fillId="0" borderId="0" xfId="0" applyNumberFormat="1" applyFont="1"/>
    <xf numFmtId="2" fontId="12" fillId="0" borderId="0" xfId="0" applyNumberFormat="1" applyFont="1"/>
    <xf numFmtId="2" fontId="3" fillId="2" borderId="0" xfId="0" applyNumberFormat="1" applyFont="1" applyFill="1"/>
    <xf numFmtId="0" fontId="56" fillId="0" borderId="0" xfId="0" applyFont="1"/>
    <xf numFmtId="0" fontId="57" fillId="0" borderId="0" xfId="0" applyFont="1" applyAlignment="1">
      <alignment horizontal="center"/>
    </xf>
    <xf numFmtId="165" fontId="23" fillId="0" borderId="0" xfId="0" applyNumberFormat="1" applyFont="1"/>
    <xf numFmtId="0" fontId="3" fillId="30" borderId="0" xfId="0" applyFont="1" applyFill="1"/>
    <xf numFmtId="0" fontId="16" fillId="4" borderId="0" xfId="0" applyFont="1" applyFill="1"/>
    <xf numFmtId="0" fontId="58" fillId="4" borderId="0" xfId="0" applyFont="1" applyFill="1" applyAlignment="1">
      <alignment horizontal="center"/>
    </xf>
    <xf numFmtId="0" fontId="59" fillId="18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60" fillId="4" borderId="0" xfId="0" applyFont="1" applyFill="1"/>
    <xf numFmtId="0" fontId="10" fillId="18" borderId="0" xfId="0" applyFont="1" applyFill="1"/>
    <xf numFmtId="0" fontId="0" fillId="30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18" borderId="0" xfId="0" applyFont="1" applyFill="1"/>
    <xf numFmtId="164" fontId="0" fillId="30" borderId="0" xfId="0" applyNumberFormat="1" applyFill="1"/>
    <xf numFmtId="165" fontId="23" fillId="8" borderId="0" xfId="0" applyNumberFormat="1" applyFont="1" applyFill="1"/>
    <xf numFmtId="165" fontId="23" fillId="4" borderId="0" xfId="0" applyNumberFormat="1" applyFont="1" applyFill="1"/>
    <xf numFmtId="165" fontId="23" fillId="18" borderId="0" xfId="0" applyNumberFormat="1" applyFont="1" applyFill="1"/>
    <xf numFmtId="165" fontId="9" fillId="4" borderId="0" xfId="0" applyNumberFormat="1" applyFont="1" applyFill="1"/>
    <xf numFmtId="11" fontId="0" fillId="30" borderId="0" xfId="0" applyNumberFormat="1" applyFill="1"/>
    <xf numFmtId="164" fontId="23" fillId="8" borderId="0" xfId="0" applyNumberFormat="1" applyFont="1" applyFill="1"/>
    <xf numFmtId="11" fontId="23" fillId="8" borderId="0" xfId="0" applyNumberFormat="1" applyFont="1" applyFill="1"/>
    <xf numFmtId="165" fontId="9" fillId="3" borderId="0" xfId="0" applyNumberFormat="1" applyFont="1" applyFill="1"/>
    <xf numFmtId="2" fontId="16" fillId="0" borderId="0" xfId="0" applyNumberFormat="1" applyFont="1" applyAlignment="1">
      <alignment horizontal="center"/>
    </xf>
    <xf numFmtId="2" fontId="57" fillId="0" borderId="0" xfId="0" applyNumberFormat="1" applyFont="1" applyAlignment="1">
      <alignment horizontal="center"/>
    </xf>
    <xf numFmtId="166" fontId="61" fillId="0" borderId="0" xfId="0" applyNumberFormat="1" applyFont="1"/>
    <xf numFmtId="164" fontId="3" fillId="2" borderId="0" xfId="0" applyNumberFormat="1" applyFont="1" applyFill="1"/>
    <xf numFmtId="1" fontId="0" fillId="0" borderId="0" xfId="0" applyNumberFormat="1"/>
    <xf numFmtId="11" fontId="23" fillId="5" borderId="0" xfId="0" applyNumberFormat="1" applyFont="1" applyFill="1"/>
    <xf numFmtId="164" fontId="9" fillId="3" borderId="0" xfId="0" applyNumberFormat="1" applyFont="1" applyFill="1"/>
    <xf numFmtId="2" fontId="3" fillId="0" borderId="0" xfId="0" applyNumberFormat="1" applyFont="1" applyAlignment="1">
      <alignment horizontal="center"/>
    </xf>
    <xf numFmtId="0" fontId="12" fillId="2" borderId="0" xfId="0" applyFont="1" applyFill="1" applyAlignment="1">
      <alignment horizontal="center"/>
    </xf>
    <xf numFmtId="0" fontId="0" fillId="20" borderId="0" xfId="0" applyFill="1"/>
    <xf numFmtId="0" fontId="0" fillId="2" borderId="0" xfId="0" applyFill="1" applyAlignment="1">
      <alignment horizontal="center"/>
    </xf>
    <xf numFmtId="0" fontId="62" fillId="9" borderId="0" xfId="0" applyFont="1" applyFill="1" applyAlignment="1">
      <alignment horizontal="center"/>
    </xf>
    <xf numFmtId="0" fontId="49" fillId="22" borderId="0" xfId="0" applyFont="1" applyFill="1" applyAlignment="1">
      <alignment horizontal="center"/>
    </xf>
    <xf numFmtId="0" fontId="63" fillId="9" borderId="0" xfId="0" applyFont="1" applyFill="1"/>
    <xf numFmtId="0" fontId="3" fillId="3" borderId="0" xfId="0" applyFont="1" applyFill="1" applyAlignment="1">
      <alignment horizontal="center"/>
    </xf>
    <xf numFmtId="164" fontId="0" fillId="17" borderId="0" xfId="0" applyNumberFormat="1" applyFill="1" applyAlignment="1">
      <alignment horizontal="center"/>
    </xf>
    <xf numFmtId="0" fontId="0" fillId="31" borderId="0" xfId="0" applyFill="1" applyAlignment="1">
      <alignment horizontal="center"/>
    </xf>
    <xf numFmtId="0" fontId="0" fillId="31" borderId="0" xfId="0" applyFill="1"/>
    <xf numFmtId="164" fontId="0" fillId="31" borderId="0" xfId="0" applyNumberFormat="1" applyFill="1"/>
    <xf numFmtId="165" fontId="9" fillId="9" borderId="0" xfId="0" applyNumberFormat="1" applyFont="1" applyFill="1"/>
    <xf numFmtId="164" fontId="9" fillId="9" borderId="0" xfId="0" applyNumberFormat="1" applyFont="1" applyFill="1"/>
    <xf numFmtId="164" fontId="17" fillId="3" borderId="0" xfId="0" applyNumberFormat="1" applyFont="1" applyFill="1"/>
    <xf numFmtId="11" fontId="3" fillId="30" borderId="0" xfId="0" applyNumberFormat="1" applyFont="1" applyFill="1"/>
    <xf numFmtId="165" fontId="12" fillId="4" borderId="0" xfId="0" applyNumberFormat="1" applyFont="1" applyFill="1"/>
    <xf numFmtId="165" fontId="9" fillId="18" borderId="0" xfId="0" applyNumberFormat="1" applyFont="1" applyFill="1"/>
    <xf numFmtId="165" fontId="0" fillId="18" borderId="0" xfId="0" applyNumberFormat="1" applyFill="1"/>
    <xf numFmtId="0" fontId="63" fillId="0" borderId="0" xfId="0" applyFont="1" applyAlignment="1">
      <alignment horizontal="center"/>
    </xf>
    <xf numFmtId="166" fontId="0" fillId="7" borderId="0" xfId="0" applyNumberFormat="1" applyFill="1"/>
    <xf numFmtId="165" fontId="0" fillId="31" borderId="0" xfId="0" applyNumberFormat="1" applyFill="1"/>
    <xf numFmtId="164" fontId="3" fillId="17" borderId="0" xfId="0" applyNumberFormat="1" applyFont="1" applyFill="1"/>
    <xf numFmtId="11" fontId="9" fillId="12" borderId="0" xfId="0" applyNumberFormat="1" applyFont="1" applyFill="1"/>
    <xf numFmtId="0" fontId="63" fillId="4" borderId="0" xfId="0" applyFont="1" applyFill="1" applyAlignment="1">
      <alignment horizontal="center"/>
    </xf>
    <xf numFmtId="0" fontId="64" fillId="0" borderId="0" xfId="0" applyFont="1"/>
    <xf numFmtId="0" fontId="3" fillId="2" borderId="0" xfId="0" applyFont="1" applyFill="1"/>
    <xf numFmtId="0" fontId="65" fillId="14" borderId="0" xfId="0" applyFont="1" applyFill="1"/>
    <xf numFmtId="0" fontId="0" fillId="32" borderId="0" xfId="0" applyFill="1"/>
    <xf numFmtId="164" fontId="0" fillId="33" borderId="0" xfId="0" applyNumberFormat="1" applyFill="1"/>
    <xf numFmtId="164" fontId="0" fillId="34" borderId="0" xfId="0" applyNumberFormat="1" applyFill="1"/>
    <xf numFmtId="164" fontId="0" fillId="21" borderId="0" xfId="0" applyNumberFormat="1" applyFill="1" applyAlignment="1">
      <alignment horizontal="center"/>
    </xf>
    <xf numFmtId="166" fontId="0" fillId="2" borderId="0" xfId="0" applyNumberFormat="1" applyFill="1"/>
    <xf numFmtId="0" fontId="0" fillId="35" borderId="0" xfId="0" applyFill="1"/>
    <xf numFmtId="164" fontId="0" fillId="35" borderId="0" xfId="0" applyNumberFormat="1" applyFill="1"/>
    <xf numFmtId="164" fontId="0" fillId="27" borderId="0" xfId="0" applyNumberFormat="1" applyFill="1"/>
    <xf numFmtId="164" fontId="0" fillId="36" borderId="0" xfId="0" applyNumberFormat="1" applyFill="1"/>
    <xf numFmtId="164" fontId="3" fillId="10" borderId="0" xfId="0" applyNumberFormat="1" applyFont="1" applyFill="1" applyAlignment="1">
      <alignment horizontal="center"/>
    </xf>
    <xf numFmtId="166" fontId="0" fillId="20" borderId="0" xfId="0" applyNumberFormat="1" applyFill="1"/>
    <xf numFmtId="0" fontId="3" fillId="0" borderId="0" xfId="0" applyFont="1" applyAlignment="1">
      <alignment horizontal="right"/>
    </xf>
    <xf numFmtId="0" fontId="66" fillId="0" borderId="0" xfId="0" applyFont="1" applyAlignment="1">
      <alignment horizontal="center" vertical="center" wrapText="1"/>
    </xf>
    <xf numFmtId="0" fontId="38" fillId="0" borderId="0" xfId="0" applyFont="1" applyAlignment="1">
      <alignment horizontal="right"/>
    </xf>
    <xf numFmtId="0" fontId="68" fillId="0" borderId="0" xfId="0" applyFont="1" applyAlignment="1">
      <alignment horizontal="center" vertical="center" wrapText="1"/>
    </xf>
    <xf numFmtId="164" fontId="68" fillId="0" borderId="0" xfId="0" applyNumberFormat="1" applyFont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11" fontId="34" fillId="9" borderId="0" xfId="0" applyNumberFormat="1" applyFont="1" applyFill="1"/>
    <xf numFmtId="0" fontId="59" fillId="9" borderId="0" xfId="0" applyFont="1" applyFill="1" applyAlignment="1">
      <alignment horizontal="center"/>
    </xf>
    <xf numFmtId="0" fontId="0" fillId="17" borderId="0" xfId="0" applyFill="1"/>
    <xf numFmtId="164" fontId="0" fillId="18" borderId="0" xfId="0" applyNumberFormat="1" applyFill="1" applyAlignment="1">
      <alignment horizontal="center"/>
    </xf>
    <xf numFmtId="0" fontId="23" fillId="22" borderId="0" xfId="0" applyFont="1" applyFill="1"/>
    <xf numFmtId="11" fontId="23" fillId="22" borderId="0" xfId="0" applyNumberFormat="1" applyFont="1" applyFill="1"/>
    <xf numFmtId="165" fontId="0" fillId="11" borderId="0" xfId="0" applyNumberFormat="1" applyFill="1"/>
    <xf numFmtId="11" fontId="0" fillId="11" borderId="0" xfId="0" applyNumberFormat="1" applyFill="1"/>
    <xf numFmtId="164" fontId="34" fillId="9" borderId="0" xfId="0" applyNumberFormat="1" applyFont="1" applyFill="1"/>
    <xf numFmtId="164" fontId="23" fillId="22" borderId="0" xfId="0" applyNumberFormat="1" applyFont="1" applyFill="1"/>
    <xf numFmtId="165" fontId="71" fillId="2" borderId="0" xfId="0" applyNumberFormat="1" applyFont="1" applyFill="1"/>
    <xf numFmtId="11" fontId="23" fillId="19" borderId="0" xfId="0" applyNumberFormat="1" applyFont="1" applyFill="1"/>
    <xf numFmtId="11" fontId="25" fillId="0" borderId="0" xfId="0" applyNumberFormat="1" applyFont="1"/>
    <xf numFmtId="164" fontId="17" fillId="33" borderId="0" xfId="0" applyNumberFormat="1" applyFont="1" applyFill="1"/>
    <xf numFmtId="2" fontId="72" fillId="0" borderId="0" xfId="0" applyNumberFormat="1" applyFont="1"/>
    <xf numFmtId="2" fontId="35" fillId="0" borderId="0" xfId="0" applyNumberFormat="1" applyFont="1"/>
    <xf numFmtId="2" fontId="46" fillId="0" borderId="0" xfId="0" applyNumberFormat="1" applyFont="1"/>
    <xf numFmtId="2" fontId="34" fillId="0" borderId="0" xfId="0" applyNumberFormat="1" applyFont="1"/>
    <xf numFmtId="2" fontId="0" fillId="33" borderId="0" xfId="0" applyNumberFormat="1" applyFill="1"/>
    <xf numFmtId="0" fontId="0" fillId="33" borderId="0" xfId="0" applyFill="1"/>
    <xf numFmtId="11" fontId="37" fillId="4" borderId="0" xfId="0" applyNumberFormat="1" applyFont="1" applyFill="1"/>
    <xf numFmtId="0" fontId="9" fillId="33" borderId="0" xfId="0" applyFont="1" applyFill="1"/>
    <xf numFmtId="0" fontId="23" fillId="20" borderId="0" xfId="0" applyFont="1" applyFill="1" applyAlignment="1">
      <alignment horizontal="center"/>
    </xf>
    <xf numFmtId="0" fontId="73" fillId="4" borderId="0" xfId="0" applyFont="1" applyFill="1"/>
    <xf numFmtId="0" fontId="74" fillId="18" borderId="0" xfId="0" applyFont="1" applyFill="1" applyAlignment="1">
      <alignment horizontal="center"/>
    </xf>
    <xf numFmtId="0" fontId="3" fillId="20" borderId="0" xfId="0" applyFont="1" applyFill="1"/>
    <xf numFmtId="0" fontId="23" fillId="20" borderId="0" xfId="0" applyFont="1" applyFill="1"/>
    <xf numFmtId="0" fontId="0" fillId="20" borderId="0" xfId="0" applyFill="1" applyAlignment="1">
      <alignment horizontal="center"/>
    </xf>
    <xf numFmtId="0" fontId="0" fillId="30" borderId="0" xfId="0" applyFill="1"/>
    <xf numFmtId="0" fontId="0" fillId="8" borderId="0" xfId="0" applyFill="1"/>
    <xf numFmtId="0" fontId="75" fillId="4" borderId="0" xfId="0" applyFont="1" applyFill="1" applyAlignment="1">
      <alignment horizontal="right"/>
    </xf>
    <xf numFmtId="164" fontId="23" fillId="20" borderId="0" xfId="0" applyNumberFormat="1" applyFont="1" applyFill="1"/>
    <xf numFmtId="164" fontId="0" fillId="20" borderId="0" xfId="0" applyNumberFormat="1" applyFill="1"/>
    <xf numFmtId="165" fontId="25" fillId="4" borderId="0" xfId="0" applyNumberFormat="1" applyFont="1" applyFill="1"/>
    <xf numFmtId="164" fontId="10" fillId="18" borderId="0" xfId="0" applyNumberFormat="1" applyFont="1" applyFill="1"/>
    <xf numFmtId="11" fontId="10" fillId="18" borderId="0" xfId="0" applyNumberFormat="1" applyFont="1" applyFill="1"/>
    <xf numFmtId="165" fontId="2" fillId="2" borderId="0" xfId="0" applyNumberFormat="1" applyFont="1" applyFill="1"/>
    <xf numFmtId="164" fontId="34" fillId="4" borderId="0" xfId="0" applyNumberFormat="1" applyFont="1" applyFill="1"/>
    <xf numFmtId="165" fontId="25" fillId="2" borderId="0" xfId="0" applyNumberFormat="1" applyFont="1" applyFill="1"/>
    <xf numFmtId="165" fontId="9" fillId="0" borderId="0" xfId="0" applyNumberFormat="1" applyFont="1"/>
    <xf numFmtId="164" fontId="25" fillId="18" borderId="0" xfId="0" applyNumberFormat="1" applyFont="1" applyFill="1"/>
    <xf numFmtId="11" fontId="25" fillId="18" borderId="0" xfId="0" applyNumberFormat="1" applyFont="1" applyFill="1"/>
    <xf numFmtId="164" fontId="25" fillId="4" borderId="0" xfId="0" applyNumberFormat="1" applyFont="1" applyFill="1"/>
    <xf numFmtId="0" fontId="32" fillId="0" borderId="0" xfId="0" applyFont="1"/>
    <xf numFmtId="2" fontId="32" fillId="20" borderId="0" xfId="0" applyNumberFormat="1" applyFont="1" applyFill="1"/>
    <xf numFmtId="2" fontId="0" fillId="20" borderId="0" xfId="0" applyNumberFormat="1" applyFill="1"/>
    <xf numFmtId="2" fontId="9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1" fontId="9" fillId="0" borderId="0" xfId="0" applyNumberFormat="1" applyFont="1" applyAlignment="1">
      <alignment horizontal="center"/>
    </xf>
    <xf numFmtId="2" fontId="0" fillId="0" borderId="0" xfId="0" applyNumberFormat="1" applyAlignment="1">
      <alignment horizontal="right"/>
    </xf>
    <xf numFmtId="164" fontId="17" fillId="20" borderId="0" xfId="0" applyNumberFormat="1" applyFont="1" applyFill="1"/>
    <xf numFmtId="165" fontId="0" fillId="0" borderId="0" xfId="0" applyNumberFormat="1" applyAlignment="1">
      <alignment horizontal="right"/>
    </xf>
    <xf numFmtId="0" fontId="61" fillId="0" borderId="0" xfId="0" applyFont="1"/>
    <xf numFmtId="164" fontId="3" fillId="20" borderId="0" xfId="0" applyNumberFormat="1" applyFont="1" applyFill="1"/>
    <xf numFmtId="164" fontId="0" fillId="2" borderId="0" xfId="0" applyNumberFormat="1" applyFill="1"/>
    <xf numFmtId="0" fontId="0" fillId="37" borderId="0" xfId="0" applyFill="1"/>
    <xf numFmtId="11" fontId="0" fillId="2" borderId="0" xfId="0" applyNumberFormat="1" applyFill="1"/>
    <xf numFmtId="164" fontId="0" fillId="37" borderId="0" xfId="0" applyNumberFormat="1" applyFill="1"/>
    <xf numFmtId="11" fontId="0" fillId="37" borderId="0" xfId="0" applyNumberFormat="1" applyFill="1"/>
    <xf numFmtId="11" fontId="9" fillId="4" borderId="0" xfId="0" applyNumberFormat="1" applyFont="1" applyFill="1"/>
    <xf numFmtId="167" fontId="0" fillId="0" borderId="0" xfId="0" applyNumberFormat="1"/>
    <xf numFmtId="164" fontId="23" fillId="2" borderId="0" xfId="0" applyNumberFormat="1" applyFont="1" applyFill="1"/>
    <xf numFmtId="164" fontId="3" fillId="37" borderId="0" xfId="0" applyNumberFormat="1" applyFont="1" applyFill="1"/>
    <xf numFmtId="0" fontId="0" fillId="23" borderId="0" xfId="0" applyFill="1"/>
    <xf numFmtId="11" fontId="0" fillId="23" borderId="0" xfId="0" applyNumberFormat="1" applyFill="1"/>
    <xf numFmtId="164" fontId="17" fillId="4" borderId="0" xfId="0" applyNumberFormat="1" applyFont="1" applyFill="1"/>
    <xf numFmtId="0" fontId="0" fillId="0" borderId="0" xfId="0" applyAlignment="1">
      <alignment horizontal="left"/>
    </xf>
    <xf numFmtId="0" fontId="0" fillId="11" borderId="0" xfId="0" applyFill="1" applyAlignment="1">
      <alignment horizontal="left"/>
    </xf>
    <xf numFmtId="0" fontId="31" fillId="0" borderId="0" xfId="0" applyFont="1" applyAlignment="1">
      <alignment horizontal="center"/>
    </xf>
    <xf numFmtId="0" fontId="0" fillId="7" borderId="0" xfId="0" applyFill="1" applyAlignment="1">
      <alignment horizontal="left"/>
    </xf>
    <xf numFmtId="164" fontId="73" fillId="4" borderId="0" xfId="0" applyNumberFormat="1" applyFont="1" applyFill="1" applyAlignment="1">
      <alignment horizontal="center"/>
    </xf>
    <xf numFmtId="0" fontId="49" fillId="18" borderId="0" xfId="0" applyFont="1" applyFill="1"/>
    <xf numFmtId="0" fontId="49" fillId="4" borderId="0" xfId="0" applyFont="1" applyFill="1"/>
    <xf numFmtId="11" fontId="49" fillId="4" borderId="0" xfId="0" applyNumberFormat="1" applyFont="1" applyFill="1" applyAlignment="1">
      <alignment horizontal="center"/>
    </xf>
    <xf numFmtId="164" fontId="49" fillId="4" borderId="0" xfId="0" applyNumberFormat="1" applyFont="1" applyFill="1" applyAlignment="1">
      <alignment horizontal="center"/>
    </xf>
    <xf numFmtId="164" fontId="49" fillId="4" borderId="0" xfId="0" applyNumberFormat="1" applyFont="1" applyFill="1"/>
    <xf numFmtId="164" fontId="49" fillId="18" borderId="0" xfId="0" applyNumberFormat="1" applyFont="1" applyFill="1"/>
    <xf numFmtId="11" fontId="49" fillId="4" borderId="0" xfId="0" applyNumberFormat="1" applyFont="1" applyFill="1"/>
    <xf numFmtId="0" fontId="49" fillId="18" borderId="0" xfId="0" applyFont="1" applyFill="1" applyAlignment="1">
      <alignment horizontal="center"/>
    </xf>
    <xf numFmtId="165" fontId="49" fillId="4" borderId="0" xfId="0" applyNumberFormat="1" applyFont="1" applyFill="1"/>
    <xf numFmtId="165" fontId="0" fillId="9" borderId="0" xfId="0" applyNumberFormat="1" applyFill="1" applyAlignment="1">
      <alignment horizontal="center"/>
    </xf>
    <xf numFmtId="165" fontId="3" fillId="19" borderId="0" xfId="0" applyNumberFormat="1" applyFont="1" applyFill="1"/>
    <xf numFmtId="165" fontId="0" fillId="12" borderId="0" xfId="0" applyNumberFormat="1" applyFill="1"/>
    <xf numFmtId="11" fontId="25" fillId="3" borderId="0" xfId="0" applyNumberFormat="1" applyFont="1" applyFill="1"/>
    <xf numFmtId="11" fontId="25" fillId="3" borderId="0" xfId="0" applyNumberFormat="1" applyFont="1" applyFill="1" applyAlignment="1">
      <alignment horizontal="left"/>
    </xf>
    <xf numFmtId="2" fontId="46" fillId="0" borderId="0" xfId="0" applyNumberFormat="1" applyFont="1" applyAlignment="1">
      <alignment horizontal="left"/>
    </xf>
    <xf numFmtId="0" fontId="76" fillId="29" borderId="0" xfId="0" applyFont="1" applyFill="1" applyAlignment="1">
      <alignment horizontal="center"/>
    </xf>
    <xf numFmtId="164" fontId="49" fillId="0" borderId="0" xfId="0" applyNumberFormat="1" applyFont="1"/>
    <xf numFmtId="0" fontId="9" fillId="13" borderId="0" xfId="0" applyFont="1" applyFill="1" applyAlignment="1">
      <alignment horizontal="center"/>
    </xf>
    <xf numFmtId="0" fontId="0" fillId="13" borderId="0" xfId="0" applyFill="1" applyAlignment="1">
      <alignment horizontal="left"/>
    </xf>
    <xf numFmtId="165" fontId="0" fillId="13" borderId="0" xfId="0" applyNumberFormat="1" applyFill="1" applyAlignment="1">
      <alignment horizontal="center"/>
    </xf>
    <xf numFmtId="164" fontId="46" fillId="13" borderId="0" xfId="0" applyNumberFormat="1" applyFont="1" applyFill="1"/>
    <xf numFmtId="165" fontId="25" fillId="0" borderId="0" xfId="0" applyNumberFormat="1" applyFont="1"/>
    <xf numFmtId="0" fontId="29" fillId="9" borderId="0" xfId="0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3" fillId="12" borderId="0" xfId="0" applyNumberFormat="1" applyFont="1" applyFill="1"/>
    <xf numFmtId="164" fontId="3" fillId="11" borderId="0" xfId="0" applyNumberFormat="1" applyFont="1" applyFill="1"/>
    <xf numFmtId="165" fontId="23" fillId="2" borderId="0" xfId="0" applyNumberFormat="1" applyFont="1" applyFill="1"/>
    <xf numFmtId="165" fontId="23" fillId="22" borderId="0" xfId="0" applyNumberFormat="1" applyFont="1" applyFill="1"/>
    <xf numFmtId="11" fontId="23" fillId="2" borderId="0" xfId="0" applyNumberFormat="1" applyFont="1" applyFill="1"/>
    <xf numFmtId="0" fontId="0" fillId="22" borderId="0" xfId="0" applyFill="1" applyAlignment="1">
      <alignment horizontal="left"/>
    </xf>
    <xf numFmtId="165" fontId="0" fillId="22" borderId="0" xfId="0" applyNumberFormat="1" applyFill="1" applyAlignment="1">
      <alignment horizontal="center"/>
    </xf>
    <xf numFmtId="0" fontId="25" fillId="3" borderId="0" xfId="0" applyFont="1" applyFill="1"/>
    <xf numFmtId="0" fontId="25" fillId="3" borderId="0" xfId="0" applyFont="1" applyFill="1" applyAlignment="1">
      <alignment horizontal="left"/>
    </xf>
    <xf numFmtId="165" fontId="25" fillId="3" borderId="0" xfId="0" applyNumberFormat="1" applyFont="1" applyFill="1"/>
    <xf numFmtId="2" fontId="32" fillId="0" borderId="0" xfId="0" applyNumberFormat="1" applyFont="1" applyAlignment="1">
      <alignment horizontal="left"/>
    </xf>
    <xf numFmtId="2" fontId="32" fillId="17" borderId="0" xfId="0" applyNumberFormat="1" applyFont="1" applyFill="1" applyAlignment="1">
      <alignment horizontal="center"/>
    </xf>
    <xf numFmtId="2" fontId="32" fillId="9" borderId="0" xfId="0" applyNumberFormat="1" applyFont="1" applyFill="1" applyAlignment="1">
      <alignment horizontal="center"/>
    </xf>
    <xf numFmtId="165" fontId="49" fillId="0" borderId="0" xfId="0" applyNumberFormat="1" applyFont="1"/>
    <xf numFmtId="0" fontId="49" fillId="0" borderId="0" xfId="0" applyFont="1"/>
    <xf numFmtId="165" fontId="0" fillId="7" borderId="0" xfId="0" applyNumberFormat="1" applyFill="1" applyAlignment="1">
      <alignment horizontal="left"/>
    </xf>
    <xf numFmtId="0" fontId="3" fillId="38" borderId="0" xfId="0" applyFont="1" applyFill="1"/>
    <xf numFmtId="164" fontId="29" fillId="4" borderId="0" xfId="0" applyNumberFormat="1" applyFont="1" applyFill="1" applyAlignment="1">
      <alignment horizontal="center"/>
    </xf>
    <xf numFmtId="0" fontId="0" fillId="38" borderId="0" xfId="0" applyFill="1" applyAlignment="1">
      <alignment horizontal="center"/>
    </xf>
    <xf numFmtId="164" fontId="0" fillId="38" borderId="0" xfId="0" applyNumberFormat="1" applyFill="1"/>
    <xf numFmtId="164" fontId="23" fillId="30" borderId="0" xfId="0" applyNumberFormat="1" applyFont="1" applyFill="1"/>
    <xf numFmtId="11" fontId="23" fillId="30" borderId="0" xfId="0" applyNumberFormat="1" applyFont="1" applyFill="1"/>
    <xf numFmtId="164" fontId="23" fillId="38" borderId="0" xfId="0" applyNumberFormat="1" applyFont="1" applyFill="1"/>
    <xf numFmtId="11" fontId="0" fillId="38" borderId="0" xfId="0" applyNumberFormat="1" applyFill="1"/>
    <xf numFmtId="164" fontId="25" fillId="3" borderId="0" xfId="0" applyNumberFormat="1" applyFont="1" applyFill="1" applyAlignment="1">
      <alignment horizontal="left"/>
    </xf>
    <xf numFmtId="164" fontId="77" fillId="3" borderId="0" xfId="0" applyNumberFormat="1" applyFont="1" applyFill="1"/>
    <xf numFmtId="164" fontId="25" fillId="3" borderId="0" xfId="0" applyNumberFormat="1" applyFont="1" applyFill="1"/>
    <xf numFmtId="2" fontId="78" fillId="0" borderId="0" xfId="0" applyNumberFormat="1" applyFont="1"/>
    <xf numFmtId="165" fontId="32" fillId="0" borderId="0" xfId="0" applyNumberFormat="1" applyFont="1"/>
    <xf numFmtId="164" fontId="25" fillId="0" borderId="0" xfId="0" applyNumberFormat="1" applyFont="1" applyAlignment="1">
      <alignment horizontal="left"/>
    </xf>
    <xf numFmtId="164" fontId="77" fillId="0" borderId="0" xfId="0" applyNumberFormat="1" applyFont="1"/>
    <xf numFmtId="0" fontId="62" fillId="0" borderId="0" xfId="0" applyFont="1"/>
    <xf numFmtId="164" fontId="0" fillId="4" borderId="0" xfId="0" applyNumberFormat="1" applyFill="1" applyAlignment="1">
      <alignment horizontal="center"/>
    </xf>
    <xf numFmtId="0" fontId="49" fillId="4" borderId="0" xfId="0" applyFont="1" applyFill="1" applyAlignment="1">
      <alignment horizontal="center"/>
    </xf>
    <xf numFmtId="0" fontId="49" fillId="30" borderId="0" xfId="0" applyFont="1" applyFill="1"/>
    <xf numFmtId="165" fontId="23" fillId="19" borderId="0" xfId="0" applyNumberFormat="1" applyFont="1" applyFill="1"/>
    <xf numFmtId="0" fontId="25" fillId="4" borderId="0" xfId="0" applyFont="1" applyFill="1"/>
    <xf numFmtId="11" fontId="9" fillId="3" borderId="0" xfId="0" applyNumberFormat="1" applyFont="1" applyFill="1" applyAlignment="1">
      <alignment horizontal="left"/>
    </xf>
    <xf numFmtId="11" fontId="80" fillId="3" borderId="0" xfId="0" applyNumberFormat="1" applyFont="1" applyFill="1"/>
    <xf numFmtId="0" fontId="9" fillId="19" borderId="0" xfId="0" applyFont="1" applyFill="1"/>
    <xf numFmtId="11" fontId="9" fillId="19" borderId="0" xfId="0" applyNumberFormat="1" applyFont="1" applyFill="1"/>
    <xf numFmtId="0" fontId="25" fillId="19" borderId="0" xfId="0" applyFont="1" applyFill="1"/>
    <xf numFmtId="164" fontId="80" fillId="19" borderId="0" xfId="0" applyNumberFormat="1" applyFont="1" applyFill="1"/>
    <xf numFmtId="164" fontId="9" fillId="19" borderId="0" xfId="0" applyNumberFormat="1" applyFont="1" applyFill="1"/>
    <xf numFmtId="164" fontId="0" fillId="32" borderId="0" xfId="0" applyNumberFormat="1" applyFill="1"/>
    <xf numFmtId="165" fontId="0" fillId="32" borderId="0" xfId="0" applyNumberFormat="1" applyFill="1"/>
    <xf numFmtId="0" fontId="31" fillId="4" borderId="0" xfId="0" applyFont="1" applyFill="1"/>
    <xf numFmtId="0" fontId="81" fillId="29" borderId="0" xfId="0" applyFont="1" applyFill="1" applyAlignment="1">
      <alignment horizontal="center"/>
    </xf>
    <xf numFmtId="11" fontId="3" fillId="29" borderId="0" xfId="0" applyNumberFormat="1" applyFont="1" applyFill="1"/>
    <xf numFmtId="0" fontId="23" fillId="0" borderId="0" xfId="0" applyFont="1"/>
    <xf numFmtId="164" fontId="23" fillId="39" borderId="0" xfId="0" applyNumberFormat="1" applyFont="1" applyFill="1"/>
    <xf numFmtId="0" fontId="23" fillId="39" borderId="0" xfId="0" applyFont="1" applyFill="1"/>
    <xf numFmtId="11" fontId="12" fillId="39" borderId="0" xfId="0" applyNumberFormat="1" applyFont="1" applyFill="1"/>
    <xf numFmtId="164" fontId="0" fillId="40" borderId="0" xfId="0" applyNumberFormat="1" applyFill="1"/>
    <xf numFmtId="0" fontId="3" fillId="18" borderId="0" xfId="0" applyFont="1" applyFill="1"/>
    <xf numFmtId="165" fontId="0" fillId="17" borderId="0" xfId="0" applyNumberFormat="1" applyFill="1"/>
    <xf numFmtId="165" fontId="0" fillId="19" borderId="0" xfId="0" applyNumberFormat="1" applyFill="1"/>
    <xf numFmtId="0" fontId="9" fillId="19" borderId="0" xfId="0" applyFont="1" applyFill="1" applyAlignment="1">
      <alignment horizontal="center"/>
    </xf>
    <xf numFmtId="0" fontId="0" fillId="19" borderId="0" xfId="0" applyFill="1" applyAlignment="1">
      <alignment horizontal="left"/>
    </xf>
    <xf numFmtId="0" fontId="22" fillId="0" borderId="0" xfId="0" applyFont="1" applyAlignment="1">
      <alignment horizontal="center"/>
    </xf>
    <xf numFmtId="165" fontId="0" fillId="0" borderId="0" xfId="0" applyNumberFormat="1" applyAlignment="1">
      <alignment horizontal="left"/>
    </xf>
    <xf numFmtId="11" fontId="9" fillId="0" borderId="0" xfId="0" applyNumberFormat="1" applyFont="1" applyAlignment="1">
      <alignment horizontal="left"/>
    </xf>
    <xf numFmtId="164" fontId="9" fillId="0" borderId="0" xfId="0" applyNumberFormat="1" applyFont="1"/>
    <xf numFmtId="0" fontId="49" fillId="0" borderId="0" xfId="0" applyFont="1" applyAlignment="1">
      <alignment horizontal="center"/>
    </xf>
    <xf numFmtId="0" fontId="3" fillId="3" borderId="0" xfId="0" applyFont="1" applyFill="1"/>
    <xf numFmtId="164" fontId="0" fillId="0" borderId="0" xfId="0" applyNumberFormat="1" applyAlignment="1">
      <alignment horizontal="left"/>
    </xf>
    <xf numFmtId="164" fontId="2" fillId="0" borderId="0" xfId="0" applyNumberFormat="1" applyFont="1"/>
    <xf numFmtId="164" fontId="3" fillId="7" borderId="0" xfId="0" applyNumberFormat="1" applyFont="1" applyFill="1" applyAlignment="1">
      <alignment horizontal="center"/>
    </xf>
    <xf numFmtId="164" fontId="9" fillId="7" borderId="0" xfId="0" applyNumberFormat="1" applyFont="1" applyFill="1" applyAlignment="1">
      <alignment horizontal="center"/>
    </xf>
    <xf numFmtId="0" fontId="82" fillId="0" borderId="0" xfId="0" applyFont="1"/>
    <xf numFmtId="165" fontId="0" fillId="7" borderId="0" xfId="0" applyNumberFormat="1" applyFill="1"/>
    <xf numFmtId="0" fontId="29" fillId="19" borderId="0" xfId="0" applyFont="1" applyFill="1" applyAlignment="1">
      <alignment horizontal="center"/>
    </xf>
    <xf numFmtId="0" fontId="83" fillId="4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165" fontId="0" fillId="8" borderId="0" xfId="0" applyNumberFormat="1" applyFill="1"/>
    <xf numFmtId="164" fontId="17" fillId="1" borderId="0" xfId="0" applyNumberFormat="1" applyFont="1" applyFill="1"/>
    <xf numFmtId="165" fontId="0" fillId="5" borderId="0" xfId="0" applyNumberFormat="1" applyFill="1"/>
    <xf numFmtId="165" fontId="23" fillId="5" borderId="0" xfId="0" applyNumberFormat="1" applyFont="1" applyFill="1"/>
    <xf numFmtId="11" fontId="3" fillId="8" borderId="0" xfId="0" applyNumberFormat="1" applyFont="1" applyFill="1"/>
    <xf numFmtId="0" fontId="3" fillId="1" borderId="0" xfId="0" applyFont="1" applyFill="1" applyAlignment="1">
      <alignment horizontal="center"/>
    </xf>
    <xf numFmtId="0" fontId="9" fillId="41" borderId="0" xfId="0" applyFont="1" applyFill="1" applyAlignment="1">
      <alignment horizontal="center"/>
    </xf>
    <xf numFmtId="0" fontId="3" fillId="41" borderId="0" xfId="0" applyFont="1" applyFill="1"/>
    <xf numFmtId="164" fontId="3" fillId="41" borderId="0" xfId="0" applyNumberFormat="1" applyFont="1" applyFill="1"/>
    <xf numFmtId="164" fontId="0" fillId="42" borderId="0" xfId="0" applyNumberFormat="1" applyFill="1"/>
    <xf numFmtId="11" fontId="3" fillId="42" borderId="0" xfId="0" applyNumberFormat="1" applyFont="1" applyFill="1"/>
    <xf numFmtId="165" fontId="0" fillId="42" borderId="0" xfId="0" applyNumberFormat="1" applyFill="1"/>
    <xf numFmtId="164" fontId="3" fillId="43" borderId="0" xfId="0" applyNumberFormat="1" applyFont="1" applyFill="1"/>
    <xf numFmtId="164" fontId="0" fillId="1" borderId="0" xfId="0" applyNumberFormat="1" applyFill="1"/>
    <xf numFmtId="164" fontId="0" fillId="44" borderId="0" xfId="0" applyNumberFormat="1" applyFill="1"/>
    <xf numFmtId="164" fontId="0" fillId="45" borderId="0" xfId="0" applyNumberFormat="1" applyFill="1"/>
    <xf numFmtId="165" fontId="9" fillId="42" borderId="0" xfId="0" applyNumberFormat="1" applyFont="1" applyFill="1"/>
    <xf numFmtId="164" fontId="0" fillId="46" borderId="0" xfId="0" applyNumberFormat="1" applyFill="1"/>
    <xf numFmtId="11" fontId="3" fillId="46" borderId="0" xfId="0" applyNumberFormat="1" applyFont="1" applyFill="1"/>
    <xf numFmtId="165" fontId="0" fillId="46" borderId="0" xfId="0" applyNumberFormat="1" applyFill="1"/>
    <xf numFmtId="165" fontId="0" fillId="20" borderId="0" xfId="0" applyNumberFormat="1" applyFill="1"/>
    <xf numFmtId="0" fontId="3" fillId="41" borderId="0" xfId="0" applyFont="1" applyFill="1" applyAlignment="1">
      <alignment horizontal="center"/>
    </xf>
    <xf numFmtId="0" fontId="0" fillId="42" borderId="0" xfId="0" applyFill="1"/>
    <xf numFmtId="0" fontId="3" fillId="42" borderId="0" xfId="0" applyFont="1" applyFill="1"/>
    <xf numFmtId="0" fontId="0" fillId="41" borderId="0" xfId="0" applyFill="1" applyAlignment="1">
      <alignment horizontal="center"/>
    </xf>
    <xf numFmtId="0" fontId="0" fillId="45" borderId="0" xfId="0" applyFill="1"/>
    <xf numFmtId="11" fontId="3" fillId="45" borderId="0" xfId="0" applyNumberFormat="1" applyFont="1" applyFill="1"/>
    <xf numFmtId="165" fontId="0" fillId="45" borderId="0" xfId="0" applyNumberFormat="1" applyFill="1"/>
    <xf numFmtId="165" fontId="0" fillId="47" borderId="0" xfId="0" applyNumberFormat="1" applyFill="1"/>
    <xf numFmtId="0" fontId="0" fillId="1" borderId="0" xfId="0" applyFill="1"/>
    <xf numFmtId="0" fontId="0" fillId="41" borderId="0" xfId="0" applyFill="1"/>
    <xf numFmtId="164" fontId="0" fillId="43" borderId="0" xfId="0" applyNumberFormat="1" applyFill="1"/>
    <xf numFmtId="11" fontId="9" fillId="42" borderId="0" xfId="0" applyNumberFormat="1" applyFont="1" applyFill="1"/>
    <xf numFmtId="164" fontId="25" fillId="48" borderId="0" xfId="0" applyNumberFormat="1" applyFont="1" applyFill="1"/>
    <xf numFmtId="0" fontId="0" fillId="3" borderId="0" xfId="0" applyFill="1" applyAlignment="1">
      <alignment horizontal="center"/>
    </xf>
    <xf numFmtId="164" fontId="3" fillId="41" borderId="0" xfId="0" applyNumberFormat="1" applyFont="1" applyFill="1" applyAlignment="1">
      <alignment horizontal="center"/>
    </xf>
    <xf numFmtId="0" fontId="0" fillId="49" borderId="0" xfId="0" applyFill="1" applyAlignment="1">
      <alignment horizontal="center"/>
    </xf>
    <xf numFmtId="164" fontId="17" fillId="49" borderId="0" xfId="0" applyNumberFormat="1" applyFont="1" applyFill="1" applyAlignment="1">
      <alignment horizontal="center"/>
    </xf>
    <xf numFmtId="0" fontId="0" fillId="50" borderId="0" xfId="0" applyFill="1" applyAlignment="1">
      <alignment horizontal="center"/>
    </xf>
    <xf numFmtId="0" fontId="3" fillId="49" borderId="0" xfId="0" applyFont="1" applyFill="1" applyAlignment="1">
      <alignment horizontal="center"/>
    </xf>
    <xf numFmtId="11" fontId="0" fillId="49" borderId="0" xfId="0" applyNumberFormat="1" applyFill="1"/>
    <xf numFmtId="0" fontId="0" fillId="49" borderId="0" xfId="0" applyFill="1"/>
    <xf numFmtId="0" fontId="16" fillId="1" borderId="0" xfId="0" applyFont="1" applyFill="1" applyAlignment="1">
      <alignment horizontal="center"/>
    </xf>
    <xf numFmtId="0" fontId="0" fillId="51" borderId="0" xfId="0" applyFill="1" applyAlignment="1">
      <alignment horizontal="center"/>
    </xf>
    <xf numFmtId="0" fontId="0" fillId="52" borderId="0" xfId="0" applyFill="1" applyAlignment="1">
      <alignment horizontal="center"/>
    </xf>
    <xf numFmtId="164" fontId="0" fillId="41" borderId="0" xfId="0" applyNumberFormat="1" applyFill="1"/>
    <xf numFmtId="164" fontId="0" fillId="49" borderId="0" xfId="0" applyNumberFormat="1" applyFill="1"/>
    <xf numFmtId="11" fontId="3" fillId="49" borderId="0" xfId="0" applyNumberFormat="1" applyFont="1" applyFill="1"/>
    <xf numFmtId="165" fontId="0" fillId="49" borderId="0" xfId="0" applyNumberFormat="1" applyFill="1"/>
    <xf numFmtId="164" fontId="0" fillId="50" borderId="0" xfId="0" applyNumberFormat="1" applyFill="1"/>
    <xf numFmtId="164" fontId="0" fillId="51" borderId="0" xfId="0" applyNumberFormat="1" applyFill="1"/>
    <xf numFmtId="165" fontId="3" fillId="49" borderId="0" xfId="0" applyNumberFormat="1" applyFont="1" applyFill="1"/>
    <xf numFmtId="164" fontId="0" fillId="52" borderId="0" xfId="0" applyNumberFormat="1" applyFill="1"/>
    <xf numFmtId="11" fontId="3" fillId="51" borderId="0" xfId="0" applyNumberFormat="1" applyFont="1" applyFill="1"/>
    <xf numFmtId="11" fontId="3" fillId="52" borderId="0" xfId="0" applyNumberFormat="1" applyFont="1" applyFill="1"/>
    <xf numFmtId="165" fontId="25" fillId="49" borderId="0" xfId="0" applyNumberFormat="1" applyFont="1" applyFill="1"/>
    <xf numFmtId="165" fontId="0" fillId="50" borderId="0" xfId="0" applyNumberFormat="1" applyFill="1"/>
    <xf numFmtId="11" fontId="3" fillId="50" borderId="0" xfId="0" applyNumberFormat="1" applyFont="1" applyFill="1"/>
    <xf numFmtId="164" fontId="25" fillId="49" borderId="0" xfId="0" applyNumberFormat="1" applyFont="1" applyFill="1"/>
    <xf numFmtId="164" fontId="9" fillId="41" borderId="0" xfId="0" applyNumberFormat="1" applyFont="1" applyFill="1" applyAlignment="1">
      <alignment horizontal="center"/>
    </xf>
    <xf numFmtId="11" fontId="9" fillId="9" borderId="0" xfId="0" applyNumberFormat="1" applyFont="1" applyFill="1"/>
    <xf numFmtId="11" fontId="12" fillId="11" borderId="0" xfId="0" applyNumberFormat="1" applyFont="1" applyFill="1"/>
    <xf numFmtId="0" fontId="3" fillId="9" borderId="0" xfId="0" applyFont="1" applyFill="1"/>
    <xf numFmtId="0" fontId="25" fillId="3" borderId="0" xfId="0" applyFont="1" applyFill="1" applyAlignment="1">
      <alignment horizontal="center"/>
    </xf>
    <xf numFmtId="11" fontId="25" fillId="4" borderId="0" xfId="0" applyNumberFormat="1" applyFont="1" applyFill="1"/>
    <xf numFmtId="164" fontId="25" fillId="30" borderId="0" xfId="0" applyNumberFormat="1" applyFont="1" applyFill="1"/>
    <xf numFmtId="11" fontId="9" fillId="30" borderId="0" xfId="0" applyNumberFormat="1" applyFont="1" applyFill="1"/>
    <xf numFmtId="0" fontId="25" fillId="3" borderId="0" xfId="0" applyFont="1" applyFill="1" applyAlignment="1">
      <alignment horizontal="right"/>
    </xf>
    <xf numFmtId="165" fontId="25" fillId="3" borderId="0" xfId="0" applyNumberFormat="1" applyFont="1" applyFill="1" applyAlignment="1">
      <alignment horizontal="left"/>
    </xf>
    <xf numFmtId="164" fontId="25" fillId="5" borderId="0" xfId="0" applyNumberFormat="1" applyFont="1" applyFill="1"/>
    <xf numFmtId="11" fontId="9" fillId="5" borderId="0" xfId="0" applyNumberFormat="1" applyFont="1" applyFill="1"/>
    <xf numFmtId="11" fontId="12" fillId="12" borderId="0" xfId="0" applyNumberFormat="1" applyFont="1" applyFill="1"/>
    <xf numFmtId="164" fontId="80" fillId="3" borderId="0" xfId="0" applyNumberFormat="1" applyFont="1" applyFill="1"/>
    <xf numFmtId="0" fontId="1" fillId="14" borderId="0" xfId="0" applyFont="1" applyFill="1"/>
    <xf numFmtId="0" fontId="23" fillId="10" borderId="0" xfId="0" applyFont="1" applyFill="1"/>
    <xf numFmtId="0" fontId="0" fillId="53" borderId="0" xfId="0" applyFill="1"/>
    <xf numFmtId="0" fontId="0" fillId="54" borderId="0" xfId="0" applyFill="1" applyAlignment="1">
      <alignment horizontal="center"/>
    </xf>
    <xf numFmtId="0" fontId="1" fillId="55" borderId="0" xfId="0" applyFont="1" applyFill="1"/>
    <xf numFmtId="0" fontId="0" fillId="56" borderId="0" xfId="0" applyFill="1" applyAlignment="1">
      <alignment horizontal="center"/>
    </xf>
    <xf numFmtId="0" fontId="0" fillId="10" borderId="0" xfId="0" applyFill="1"/>
    <xf numFmtId="0" fontId="0" fillId="14" borderId="0" xfId="0" applyFill="1" applyAlignment="1">
      <alignment horizontal="center"/>
    </xf>
    <xf numFmtId="0" fontId="0" fillId="57" borderId="0" xfId="0" applyFill="1" applyAlignment="1">
      <alignment horizontal="center"/>
    </xf>
    <xf numFmtId="0" fontId="23" fillId="0" borderId="0" xfId="0" applyFont="1" applyAlignment="1">
      <alignment horizontal="center"/>
    </xf>
    <xf numFmtId="0" fontId="0" fillId="28" borderId="0" xfId="0" applyFill="1" applyAlignment="1">
      <alignment horizontal="center"/>
    </xf>
    <xf numFmtId="0" fontId="0" fillId="34" borderId="0" xfId="0" applyFill="1"/>
    <xf numFmtId="0" fontId="0" fillId="39" borderId="0" xfId="0" applyFill="1"/>
    <xf numFmtId="0" fontId="0" fillId="32" borderId="0" xfId="0" applyFill="1" applyAlignment="1">
      <alignment horizontal="center"/>
    </xf>
    <xf numFmtId="0" fontId="0" fillId="58" borderId="0" xfId="0" applyFill="1" applyAlignment="1">
      <alignment horizontal="center"/>
    </xf>
    <xf numFmtId="0" fontId="0" fillId="26" borderId="0" xfId="0" applyFill="1"/>
    <xf numFmtId="0" fontId="23" fillId="34" borderId="0" xfId="0" applyFont="1" applyFill="1"/>
    <xf numFmtId="0" fontId="0" fillId="59" borderId="0" xfId="0" applyFill="1" applyAlignment="1">
      <alignment horizontal="center"/>
    </xf>
    <xf numFmtId="0" fontId="84" fillId="0" borderId="0" xfId="0" applyFont="1"/>
    <xf numFmtId="0" fontId="85" fillId="60" borderId="0" xfId="0" applyFont="1" applyFill="1"/>
    <xf numFmtId="0" fontId="3" fillId="37" borderId="0" xfId="0" applyFont="1" applyFill="1"/>
    <xf numFmtId="0" fontId="12" fillId="34" borderId="0" xfId="0" applyFont="1" applyFill="1"/>
    <xf numFmtId="0" fontId="3" fillId="33" borderId="0" xfId="0" applyFont="1" applyFill="1" applyAlignment="1">
      <alignment horizontal="center"/>
    </xf>
    <xf numFmtId="0" fontId="16" fillId="13" borderId="0" xfId="0" applyFont="1" applyFill="1"/>
    <xf numFmtId="0" fontId="3" fillId="34" borderId="0" xfId="0" applyFont="1" applyFill="1" applyAlignment="1">
      <alignment horizontal="center"/>
    </xf>
    <xf numFmtId="164" fontId="86" fillId="0" borderId="0" xfId="0" applyNumberFormat="1" applyFont="1"/>
    <xf numFmtId="0" fontId="81" fillId="20" borderId="0" xfId="0" applyFont="1" applyFill="1"/>
    <xf numFmtId="164" fontId="3" fillId="20" borderId="0" xfId="0" applyNumberFormat="1" applyFont="1" applyFill="1" applyAlignment="1">
      <alignment horizontal="center"/>
    </xf>
    <xf numFmtId="11" fontId="0" fillId="35" borderId="0" xfId="0" applyNumberFormat="1" applyFill="1"/>
    <xf numFmtId="164" fontId="3" fillId="16" borderId="0" xfId="0" applyNumberFormat="1" applyFont="1" applyFill="1"/>
    <xf numFmtId="0" fontId="0" fillId="25" borderId="0" xfId="0" applyFill="1"/>
    <xf numFmtId="164" fontId="3" fillId="25" borderId="0" xfId="0" applyNumberFormat="1" applyFont="1" applyFill="1"/>
    <xf numFmtId="0" fontId="37" fillId="0" borderId="0" xfId="0" applyFont="1"/>
    <xf numFmtId="164" fontId="85" fillId="10" borderId="0" xfId="0" applyNumberFormat="1" applyFont="1" applyFill="1"/>
    <xf numFmtId="164" fontId="9" fillId="33" borderId="0" xfId="0" applyNumberFormat="1" applyFont="1" applyFill="1" applyAlignment="1">
      <alignment horizontal="center"/>
    </xf>
    <xf numFmtId="0" fontId="3" fillId="15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164" fontId="3" fillId="21" borderId="0" xfId="0" applyNumberFormat="1" applyFont="1" applyFill="1" applyAlignment="1">
      <alignment horizontal="center"/>
    </xf>
    <xf numFmtId="164" fontId="3" fillId="22" borderId="0" xfId="0" applyNumberFormat="1" applyFont="1" applyFill="1" applyAlignment="1">
      <alignment horizontal="center"/>
    </xf>
    <xf numFmtId="164" fontId="3" fillId="13" borderId="0" xfId="0" applyNumberFormat="1" applyFont="1" applyFill="1" applyAlignment="1">
      <alignment horizontal="center"/>
    </xf>
    <xf numFmtId="164" fontId="21" fillId="5" borderId="0" xfId="0" applyNumberFormat="1" applyFont="1" applyFill="1" applyAlignment="1">
      <alignment horizontal="center"/>
    </xf>
    <xf numFmtId="165" fontId="0" fillId="16" borderId="0" xfId="0" applyNumberFormat="1" applyFill="1"/>
    <xf numFmtId="11" fontId="3" fillId="25" borderId="0" xfId="0" applyNumberFormat="1" applyFont="1" applyFill="1"/>
    <xf numFmtId="11" fontId="0" fillId="10" borderId="0" xfId="0" applyNumberFormat="1" applyFill="1"/>
    <xf numFmtId="11" fontId="85" fillId="10" borderId="0" xfId="0" applyNumberFormat="1" applyFont="1" applyFill="1"/>
    <xf numFmtId="0" fontId="0" fillId="16" borderId="0" xfId="0" applyFill="1"/>
    <xf numFmtId="165" fontId="0" fillId="25" borderId="0" xfId="0" applyNumberFormat="1" applyFill="1"/>
    <xf numFmtId="165" fontId="0" fillId="10" borderId="0" xfId="0" applyNumberFormat="1" applyFill="1"/>
    <xf numFmtId="0" fontId="0" fillId="61" borderId="0" xfId="0" applyFill="1"/>
    <xf numFmtId="165" fontId="0" fillId="37" borderId="0" xfId="0" applyNumberFormat="1" applyFill="1"/>
    <xf numFmtId="0" fontId="23" fillId="62" borderId="0" xfId="0" applyFont="1" applyFill="1"/>
    <xf numFmtId="165" fontId="0" fillId="62" borderId="0" xfId="0" applyNumberFormat="1" applyFill="1"/>
    <xf numFmtId="164" fontId="0" fillId="62" borderId="0" xfId="0" applyNumberFormat="1" applyFill="1"/>
    <xf numFmtId="11" fontId="23" fillId="7" borderId="0" xfId="0" applyNumberFormat="1" applyFont="1" applyFill="1"/>
    <xf numFmtId="164" fontId="0" fillId="39" borderId="0" xfId="0" applyNumberFormat="1" applyFill="1"/>
    <xf numFmtId="164" fontId="71" fillId="0" borderId="0" xfId="0" applyNumberFormat="1" applyFont="1"/>
    <xf numFmtId="0" fontId="0" fillId="31" borderId="0" xfId="0" applyFill="1" applyAlignment="1">
      <alignment horizontal="left"/>
    </xf>
    <xf numFmtId="164" fontId="0" fillId="10" borderId="0" xfId="0" applyNumberFormat="1" applyFill="1" applyAlignment="1">
      <alignment horizontal="center"/>
    </xf>
    <xf numFmtId="11" fontId="71" fillId="0" borderId="0" xfId="0" applyNumberFormat="1" applyFont="1"/>
    <xf numFmtId="165" fontId="23" fillId="7" borderId="0" xfId="0" applyNumberFormat="1" applyFont="1" applyFill="1"/>
    <xf numFmtId="164" fontId="23" fillId="7" borderId="0" xfId="0" applyNumberFormat="1" applyFont="1" applyFill="1"/>
    <xf numFmtId="165" fontId="23" fillId="11" borderId="0" xfId="0" applyNumberFormat="1" applyFont="1" applyFill="1"/>
    <xf numFmtId="164" fontId="0" fillId="53" borderId="0" xfId="0" applyNumberFormat="1" applyFill="1"/>
    <xf numFmtId="0" fontId="3" fillId="33" borderId="0" xfId="0" applyFont="1" applyFill="1"/>
    <xf numFmtId="0" fontId="23" fillId="61" borderId="0" xfId="0" applyFont="1" applyFill="1" applyAlignment="1">
      <alignment horizontal="center"/>
    </xf>
    <xf numFmtId="164" fontId="23" fillId="11" borderId="0" xfId="0" applyNumberFormat="1" applyFont="1" applyFill="1"/>
    <xf numFmtId="11" fontId="25" fillId="11" borderId="0" xfId="0" applyNumberFormat="1" applyFont="1" applyFill="1"/>
    <xf numFmtId="165" fontId="25" fillId="11" borderId="0" xfId="0" applyNumberFormat="1" applyFont="1" applyFill="1"/>
    <xf numFmtId="11" fontId="0" fillId="39" borderId="0" xfId="0" applyNumberFormat="1" applyFill="1"/>
    <xf numFmtId="164" fontId="25" fillId="7" borderId="0" xfId="0" applyNumberFormat="1" applyFont="1" applyFill="1"/>
    <xf numFmtId="11" fontId="25" fillId="7" borderId="0" xfId="0" applyNumberFormat="1" applyFont="1" applyFill="1"/>
    <xf numFmtId="165" fontId="25" fillId="7" borderId="0" xfId="0" applyNumberFormat="1" applyFont="1" applyFill="1"/>
    <xf numFmtId="0" fontId="0" fillId="63" borderId="0" xfId="0" applyFill="1"/>
    <xf numFmtId="11" fontId="0" fillId="33" borderId="0" xfId="0" applyNumberFormat="1" applyFill="1"/>
    <xf numFmtId="11" fontId="23" fillId="20" borderId="0" xfId="0" applyNumberFormat="1" applyFont="1" applyFill="1"/>
    <xf numFmtId="164" fontId="3" fillId="8" borderId="0" xfId="0" applyNumberFormat="1" applyFont="1" applyFill="1"/>
    <xf numFmtId="0" fontId="0" fillId="62" borderId="0" xfId="0" applyFill="1"/>
    <xf numFmtId="165" fontId="0" fillId="2" borderId="0" xfId="0" applyNumberFormat="1" applyFill="1"/>
    <xf numFmtId="0" fontId="87" fillId="3" borderId="0" xfId="0" applyFont="1" applyFill="1"/>
    <xf numFmtId="164" fontId="3" fillId="33" borderId="0" xfId="0" applyNumberFormat="1" applyFont="1" applyFill="1"/>
    <xf numFmtId="164" fontId="12" fillId="20" borderId="0" xfId="0" applyNumberFormat="1" applyFont="1" applyFill="1"/>
    <xf numFmtId="11" fontId="12" fillId="20" borderId="0" xfId="0" applyNumberFormat="1" applyFont="1" applyFill="1"/>
    <xf numFmtId="165" fontId="12" fillId="0" borderId="0" xfId="0" applyNumberFormat="1" applyFont="1"/>
    <xf numFmtId="165" fontId="12" fillId="9" borderId="0" xfId="0" applyNumberFormat="1" applyFont="1" applyFill="1"/>
    <xf numFmtId="164" fontId="2" fillId="11" borderId="0" xfId="0" applyNumberFormat="1" applyFont="1" applyFill="1"/>
    <xf numFmtId="11" fontId="2" fillId="11" borderId="0" xfId="0" applyNumberFormat="1" applyFont="1" applyFill="1"/>
    <xf numFmtId="165" fontId="3" fillId="8" borderId="0" xfId="0" applyNumberFormat="1" applyFont="1" applyFill="1"/>
    <xf numFmtId="164" fontId="3" fillId="10" borderId="0" xfId="0" applyNumberFormat="1" applyFont="1" applyFill="1"/>
    <xf numFmtId="165" fontId="3" fillId="3" borderId="0" xfId="0" applyNumberFormat="1" applyFont="1" applyFill="1"/>
    <xf numFmtId="165" fontId="3" fillId="7" borderId="0" xfId="0" applyNumberFormat="1" applyFont="1" applyFill="1"/>
    <xf numFmtId="0" fontId="9" fillId="2" borderId="0" xfId="0" applyFont="1" applyFill="1"/>
    <xf numFmtId="165" fontId="3" fillId="2" borderId="0" xfId="0" applyNumberFormat="1" applyFont="1" applyFill="1"/>
    <xf numFmtId="11" fontId="3" fillId="2" borderId="0" xfId="0" applyNumberFormat="1" applyFont="1" applyFill="1"/>
    <xf numFmtId="164" fontId="88" fillId="0" borderId="0" xfId="0" applyNumberFormat="1" applyFont="1"/>
    <xf numFmtId="164" fontId="32" fillId="7" borderId="0" xfId="0" applyNumberFormat="1" applyFont="1" applyFill="1"/>
    <xf numFmtId="11" fontId="32" fillId="7" borderId="0" xfId="0" applyNumberFormat="1" applyFont="1" applyFill="1"/>
    <xf numFmtId="165" fontId="32" fillId="7" borderId="0" xfId="0" applyNumberFormat="1" applyFont="1" applyFill="1"/>
    <xf numFmtId="164" fontId="32" fillId="11" borderId="0" xfId="0" applyNumberFormat="1" applyFont="1" applyFill="1"/>
    <xf numFmtId="11" fontId="32" fillId="11" borderId="0" xfId="0" applyNumberFormat="1" applyFont="1" applyFill="1"/>
    <xf numFmtId="165" fontId="32" fillId="11" borderId="0" xfId="0" applyNumberFormat="1" applyFont="1" applyFill="1"/>
    <xf numFmtId="164" fontId="32" fillId="0" borderId="0" xfId="0" applyNumberFormat="1" applyFont="1"/>
    <xf numFmtId="0" fontId="32" fillId="62" borderId="0" xfId="0" applyFont="1" applyFill="1"/>
    <xf numFmtId="0" fontId="88" fillId="0" borderId="0" xfId="0" applyFont="1"/>
    <xf numFmtId="167" fontId="23" fillId="0" borderId="0" xfId="0" applyNumberFormat="1" applyFont="1"/>
    <xf numFmtId="165" fontId="0" fillId="35" borderId="0" xfId="0" applyNumberFormat="1" applyFill="1"/>
    <xf numFmtId="165" fontId="89" fillId="0" borderId="0" xfId="0" applyNumberFormat="1" applyFont="1"/>
    <xf numFmtId="0" fontId="12" fillId="60" borderId="0" xfId="0" applyFont="1" applyFill="1"/>
    <xf numFmtId="0" fontId="23" fillId="2" borderId="0" xfId="0" applyFont="1" applyFill="1"/>
    <xf numFmtId="164" fontId="23" fillId="33" borderId="0" xfId="0" applyNumberFormat="1" applyFont="1" applyFill="1"/>
    <xf numFmtId="164" fontId="23" fillId="34" borderId="0" xfId="0" applyNumberFormat="1" applyFont="1" applyFill="1"/>
    <xf numFmtId="164" fontId="23" fillId="21" borderId="0" xfId="0" applyNumberFormat="1" applyFont="1" applyFill="1" applyAlignment="1">
      <alignment horizontal="center"/>
    </xf>
    <xf numFmtId="164" fontId="23" fillId="22" borderId="0" xfId="0" applyNumberFormat="1" applyFont="1" applyFill="1" applyAlignment="1">
      <alignment horizontal="center"/>
    </xf>
    <xf numFmtId="166" fontId="23" fillId="2" borderId="0" xfId="0" applyNumberFormat="1" applyFont="1" applyFill="1"/>
    <xf numFmtId="0" fontId="23" fillId="35" borderId="0" xfId="0" applyFont="1" applyFill="1"/>
    <xf numFmtId="0" fontId="23" fillId="5" borderId="0" xfId="0" applyFont="1" applyFill="1"/>
    <xf numFmtId="0" fontId="23" fillId="27" borderId="0" xfId="0" applyFont="1" applyFill="1"/>
    <xf numFmtId="164" fontId="23" fillId="35" borderId="0" xfId="0" applyNumberFormat="1" applyFont="1" applyFill="1"/>
    <xf numFmtId="164" fontId="23" fillId="5" borderId="0" xfId="0" applyNumberFormat="1" applyFont="1" applyFill="1"/>
    <xf numFmtId="164" fontId="23" fillId="27" borderId="0" xfId="0" applyNumberFormat="1" applyFont="1" applyFill="1"/>
    <xf numFmtId="165" fontId="84" fillId="0" borderId="0" xfId="0" applyNumberFormat="1" applyFont="1"/>
    <xf numFmtId="164" fontId="3" fillId="34" borderId="0" xfId="0" applyNumberFormat="1" applyFont="1" applyFill="1"/>
    <xf numFmtId="164" fontId="90" fillId="0" borderId="0" xfId="0" applyNumberFormat="1" applyFont="1"/>
    <xf numFmtId="11" fontId="91" fillId="0" borderId="0" xfId="0" applyNumberFormat="1" applyFont="1"/>
    <xf numFmtId="164" fontId="92" fillId="0" borderId="0" xfId="0" applyNumberFormat="1" applyFont="1"/>
    <xf numFmtId="11" fontId="92" fillId="0" borderId="0" xfId="0" applyNumberFormat="1" applyFont="1"/>
    <xf numFmtId="0" fontId="21" fillId="2" borderId="0" xfId="0" applyFont="1" applyFill="1"/>
    <xf numFmtId="0" fontId="3" fillId="39" borderId="0" xfId="0" applyFont="1" applyFill="1"/>
    <xf numFmtId="164" fontId="12" fillId="7" borderId="0" xfId="0" applyNumberFormat="1" applyFont="1" applyFill="1"/>
    <xf numFmtId="11" fontId="12" fillId="7" borderId="0" xfId="0" applyNumberFormat="1" applyFont="1" applyFill="1"/>
    <xf numFmtId="165" fontId="12" fillId="7" borderId="0" xfId="0" applyNumberFormat="1" applyFont="1" applyFill="1"/>
    <xf numFmtId="165" fontId="12" fillId="11" borderId="0" xfId="0" applyNumberFormat="1" applyFont="1" applyFill="1"/>
    <xf numFmtId="166" fontId="3" fillId="2" borderId="0" xfId="0" applyNumberFormat="1" applyFont="1" applyFill="1"/>
    <xf numFmtId="0" fontId="3" fillId="35" borderId="0" xfId="0" applyFont="1" applyFill="1"/>
    <xf numFmtId="0" fontId="3" fillId="27" borderId="0" xfId="0" applyFont="1" applyFill="1"/>
    <xf numFmtId="164" fontId="3" fillId="35" borderId="0" xfId="0" applyNumberFormat="1" applyFont="1" applyFill="1"/>
    <xf numFmtId="164" fontId="3" fillId="27" borderId="0" xfId="0" applyNumberFormat="1" applyFont="1" applyFill="1"/>
    <xf numFmtId="166" fontId="0" fillId="4" borderId="0" xfId="0" applyNumberFormat="1" applyFill="1"/>
    <xf numFmtId="11" fontId="3" fillId="33" borderId="0" xfId="0" applyNumberFormat="1" applyFont="1" applyFill="1"/>
    <xf numFmtId="11" fontId="3" fillId="20" borderId="0" xfId="0" applyNumberFormat="1" applyFont="1" applyFill="1"/>
    <xf numFmtId="167" fontId="3" fillId="21" borderId="0" xfId="0" applyNumberFormat="1" applyFont="1" applyFill="1" applyAlignment="1">
      <alignment horizontal="center"/>
    </xf>
    <xf numFmtId="164" fontId="16" fillId="0" borderId="0" xfId="0" applyNumberFormat="1" applyFont="1"/>
    <xf numFmtId="11" fontId="16" fillId="0" borderId="0" xfId="0" applyNumberFormat="1" applyFont="1"/>
    <xf numFmtId="165" fontId="16" fillId="0" borderId="0" xfId="0" applyNumberFormat="1" applyFont="1"/>
    <xf numFmtId="0" fontId="16" fillId="0" borderId="0" xfId="0" applyFont="1" applyAlignment="1">
      <alignment horizontal="right"/>
    </xf>
    <xf numFmtId="164" fontId="29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0" fontId="82" fillId="0" borderId="0" xfId="0" applyFont="1" applyAlignment="1">
      <alignment horizontal="right"/>
    </xf>
    <xf numFmtId="164" fontId="7" fillId="0" borderId="0" xfId="0" applyNumberFormat="1" applyFont="1"/>
    <xf numFmtId="11" fontId="7" fillId="0" borderId="0" xfId="0" applyNumberFormat="1" applyFont="1"/>
    <xf numFmtId="165" fontId="7" fillId="0" borderId="0" xfId="0" applyNumberFormat="1" applyFont="1"/>
    <xf numFmtId="165" fontId="7" fillId="0" borderId="0" xfId="0" applyNumberFormat="1" applyFont="1" applyAlignment="1">
      <alignment horizontal="right"/>
    </xf>
    <xf numFmtId="11" fontId="29" fillId="0" borderId="0" xfId="0" applyNumberFormat="1" applyFont="1" applyAlignment="1">
      <alignment horizontal="center"/>
    </xf>
    <xf numFmtId="0" fontId="1" fillId="0" borderId="0" xfId="0" applyFont="1"/>
    <xf numFmtId="0" fontId="29" fillId="0" borderId="0" xfId="0" applyFont="1"/>
    <xf numFmtId="0" fontId="93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94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2" fillId="0" borderId="0" xfId="0" applyFont="1"/>
    <xf numFmtId="0" fontId="103" fillId="0" borderId="0" xfId="1" applyFont="1"/>
    <xf numFmtId="0" fontId="5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42" fillId="0" borderId="0" xfId="0" applyFont="1" applyAlignment="1">
      <alignment horizontal="justify" vertical="center"/>
    </xf>
    <xf numFmtId="0" fontId="43" fillId="0" borderId="0" xfId="0" applyFont="1" applyAlignment="1">
      <alignment horizontal="right" vertical="center"/>
    </xf>
    <xf numFmtId="0" fontId="43" fillId="0" borderId="0" xfId="0" applyFont="1" applyAlignment="1">
      <alignment horizontal="justify" vertical="center"/>
    </xf>
    <xf numFmtId="164" fontId="49" fillId="0" borderId="0" xfId="0" applyNumberFormat="1" applyFont="1" applyAlignment="1">
      <alignment horizontal="center" wrapText="1"/>
    </xf>
    <xf numFmtId="0" fontId="49" fillId="0" borderId="0" xfId="0" applyFont="1" applyAlignment="1">
      <alignment horizontal="center" wrapText="1"/>
    </xf>
    <xf numFmtId="164" fontId="48" fillId="0" borderId="0" xfId="0" applyNumberFormat="1" applyFont="1" applyAlignment="1">
      <alignment horizont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10</xdr:row>
      <xdr:rowOff>170180</xdr:rowOff>
    </xdr:from>
    <xdr:to>
      <xdr:col>10</xdr:col>
      <xdr:colOff>175938</xdr:colOff>
      <xdr:row>42</xdr:row>
      <xdr:rowOff>182658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660" y="1998980"/>
          <a:ext cx="8458878" cy="6093238"/>
        </a:xfrm>
        <a:prstGeom prst="rect">
          <a:avLst/>
        </a:prstGeom>
      </xdr:spPr>
    </xdr:pic>
    <xdr:clientData/>
  </xdr:twoCellAnchor>
  <xdr:twoCellAnchor editAs="oneCell">
    <xdr:from>
      <xdr:col>0</xdr:col>
      <xdr:colOff>40860</xdr:colOff>
      <xdr:row>97</xdr:row>
      <xdr:rowOff>0</xdr:rowOff>
    </xdr:from>
    <xdr:to>
      <xdr:col>11</xdr:col>
      <xdr:colOff>67225</xdr:colOff>
      <xdr:row>129</xdr:row>
      <xdr:rowOff>93317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60" y="18669000"/>
          <a:ext cx="9208465" cy="61893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169995</xdr:rowOff>
    </xdr:from>
    <xdr:to>
      <xdr:col>14</xdr:col>
      <xdr:colOff>12700</xdr:colOff>
      <xdr:row>119</xdr:row>
      <xdr:rowOff>16483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546764"/>
          <a:ext cx="9078546" cy="68998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204108</xdr:colOff>
      <xdr:row>46</xdr:row>
      <xdr:rowOff>122465</xdr:rowOff>
    </xdr:from>
    <xdr:to>
      <xdr:col>45</xdr:col>
      <xdr:colOff>231322</xdr:colOff>
      <xdr:row>56</xdr:row>
      <xdr:rowOff>122464</xdr:rowOff>
    </xdr:to>
    <xdr:cxnSp macro="">
      <xdr:nvCxnSpPr>
        <xdr:cNvPr id="2" name="Łącznik prosty ze strzałką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H="1">
          <a:off x="28329528" y="8900705"/>
          <a:ext cx="1246414" cy="186689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603250</xdr:colOff>
      <xdr:row>5</xdr:row>
      <xdr:rowOff>76653</xdr:rowOff>
    </xdr:from>
    <xdr:to>
      <xdr:col>56</xdr:col>
      <xdr:colOff>642009</xdr:colOff>
      <xdr:row>37</xdr:row>
      <xdr:rowOff>113986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13250" y="965653"/>
          <a:ext cx="9347859" cy="5726933"/>
        </a:xfrm>
        <a:prstGeom prst="rect">
          <a:avLst/>
        </a:prstGeom>
      </xdr:spPr>
    </xdr:pic>
    <xdr:clientData/>
  </xdr:twoCellAnchor>
  <xdr:twoCellAnchor>
    <xdr:from>
      <xdr:col>42</xdr:col>
      <xdr:colOff>666750</xdr:colOff>
      <xdr:row>70</xdr:row>
      <xdr:rowOff>136072</xdr:rowOff>
    </xdr:from>
    <xdr:to>
      <xdr:col>46</xdr:col>
      <xdr:colOff>421821</xdr:colOff>
      <xdr:row>104</xdr:row>
      <xdr:rowOff>149679</xdr:rowOff>
    </xdr:to>
    <xdr:cxnSp macro="">
      <xdr:nvCxnSpPr>
        <xdr:cNvPr id="3" name="Łącznik prosty ze strzałką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H="1">
          <a:off x="29836110" y="12952912"/>
          <a:ext cx="2475411" cy="6269627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707572</xdr:colOff>
      <xdr:row>68</xdr:row>
      <xdr:rowOff>0</xdr:rowOff>
    </xdr:from>
    <xdr:to>
      <xdr:col>56</xdr:col>
      <xdr:colOff>557893</xdr:colOff>
      <xdr:row>102</xdr:row>
      <xdr:rowOff>13607</xdr:rowOff>
    </xdr:to>
    <xdr:cxnSp macro="">
      <xdr:nvCxnSpPr>
        <xdr:cNvPr id="4" name="Łącznik prosty ze strzałką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 flipH="1">
          <a:off x="36590152" y="12451080"/>
          <a:ext cx="2441121" cy="6231527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73</xdr:col>
          <xdr:colOff>0</xdr:colOff>
          <xdr:row>91</xdr:row>
          <xdr:rowOff>0</xdr:rowOff>
        </xdr:from>
        <xdr:to>
          <xdr:col>81</xdr:col>
          <xdr:colOff>365760</xdr:colOff>
          <xdr:row>127</xdr:row>
          <xdr:rowOff>22860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31750</xdr:colOff>
      <xdr:row>6</xdr:row>
      <xdr:rowOff>51253</xdr:rowOff>
    </xdr:from>
    <xdr:to>
      <xdr:col>56</xdr:col>
      <xdr:colOff>70509</xdr:colOff>
      <xdr:row>38</xdr:row>
      <xdr:rowOff>88586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41750" y="1118053"/>
          <a:ext cx="9347859" cy="5726933"/>
        </a:xfrm>
        <a:prstGeom prst="rect">
          <a:avLst/>
        </a:prstGeom>
      </xdr:spPr>
    </xdr:pic>
    <xdr:clientData/>
  </xdr:twoCellAnchor>
  <xdr:twoCellAnchor>
    <xdr:from>
      <xdr:col>42</xdr:col>
      <xdr:colOff>666750</xdr:colOff>
      <xdr:row>70</xdr:row>
      <xdr:rowOff>136072</xdr:rowOff>
    </xdr:from>
    <xdr:to>
      <xdr:col>46</xdr:col>
      <xdr:colOff>421821</xdr:colOff>
      <xdr:row>104</xdr:row>
      <xdr:rowOff>149679</xdr:rowOff>
    </xdr:to>
    <xdr:cxnSp macro="">
      <xdr:nvCxnSpPr>
        <xdr:cNvPr id="3" name="Łącznik prosty ze strzałką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 flipH="1">
          <a:off x="29836110" y="12952912"/>
          <a:ext cx="2475411" cy="6269627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707572</xdr:colOff>
      <xdr:row>68</xdr:row>
      <xdr:rowOff>0</xdr:rowOff>
    </xdr:from>
    <xdr:to>
      <xdr:col>56</xdr:col>
      <xdr:colOff>557893</xdr:colOff>
      <xdr:row>102</xdr:row>
      <xdr:rowOff>13607</xdr:rowOff>
    </xdr:to>
    <xdr:cxnSp macro="">
      <xdr:nvCxnSpPr>
        <xdr:cNvPr id="4" name="Łącznik prosty ze strzałką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 flipH="1">
          <a:off x="36590152" y="12451080"/>
          <a:ext cx="2441121" cy="6231527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73</xdr:col>
          <xdr:colOff>0</xdr:colOff>
          <xdr:row>91</xdr:row>
          <xdr:rowOff>0</xdr:rowOff>
        </xdr:from>
        <xdr:to>
          <xdr:col>81</xdr:col>
          <xdr:colOff>365760</xdr:colOff>
          <xdr:row>127</xdr:row>
          <xdr:rowOff>22860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5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555173</xdr:colOff>
      <xdr:row>0</xdr:row>
      <xdr:rowOff>0</xdr:rowOff>
    </xdr:from>
    <xdr:to>
      <xdr:col>34</xdr:col>
      <xdr:colOff>412980</xdr:colOff>
      <xdr:row>24</xdr:row>
      <xdr:rowOff>68662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26544" y="0"/>
          <a:ext cx="6683150" cy="45100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170</xdr:row>
      <xdr:rowOff>0</xdr:rowOff>
    </xdr:from>
    <xdr:to>
      <xdr:col>10</xdr:col>
      <xdr:colOff>99695</xdr:colOff>
      <xdr:row>184</xdr:row>
      <xdr:rowOff>116840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1523940"/>
          <a:ext cx="3345815" cy="2677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1007/s00726-022-03208-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proteomicsresource.washington.edu/cgi-bin/fragment.cgi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Relationship Id="rId4" Type="http://schemas.openxmlformats.org/officeDocument/2006/relationships/image" Target="../media/image4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Relationship Id="rId4" Type="http://schemas.openxmlformats.org/officeDocument/2006/relationships/image" Target="../media/image4.emf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proteomicsresource.washington.edu/cgi-bin/fragment.cgi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ionsource.com/Card/immon/mor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2943-FA85-4904-A8C5-94E36FD27645}">
  <dimension ref="A3:P24"/>
  <sheetViews>
    <sheetView topLeftCell="A2" zoomScale="78" zoomScaleNormal="78" workbookViewId="0">
      <selection activeCell="J17" sqref="J17"/>
    </sheetView>
  </sheetViews>
  <sheetFormatPr defaultRowHeight="14.4"/>
  <cols>
    <col min="2" max="2" width="22.109375" customWidth="1"/>
    <col min="3" max="3" width="33.44140625" customWidth="1"/>
  </cols>
  <sheetData>
    <row r="3" spans="1:16" s="50" customFormat="1" ht="21"/>
    <row r="4" spans="1:16" ht="26.4">
      <c r="A4" s="1" t="s">
        <v>0</v>
      </c>
    </row>
    <row r="5" spans="1:16" ht="22.8">
      <c r="A5" s="854" t="s">
        <v>829</v>
      </c>
    </row>
    <row r="6" spans="1:16" ht="21">
      <c r="A6" s="50" t="s">
        <v>830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11" spans="1:16" ht="28.8">
      <c r="B11" s="856" t="s">
        <v>1</v>
      </c>
      <c r="C11" s="856"/>
      <c r="D11" s="430"/>
      <c r="E11" s="430"/>
      <c r="F11" s="430"/>
      <c r="G11" s="430"/>
      <c r="H11" s="430"/>
    </row>
    <row r="12" spans="1:16">
      <c r="B12" t="s">
        <v>831</v>
      </c>
    </row>
    <row r="15" spans="1:16" ht="22.8">
      <c r="C15" s="855"/>
    </row>
    <row r="16" spans="1:16" ht="22.8">
      <c r="B16" s="855" t="s">
        <v>818</v>
      </c>
      <c r="C16" s="855" t="s">
        <v>262</v>
      </c>
      <c r="D16" s="855"/>
      <c r="E16" s="855"/>
      <c r="F16" s="855"/>
      <c r="G16" s="855"/>
      <c r="H16" s="855"/>
      <c r="I16" s="857"/>
      <c r="J16" s="857"/>
      <c r="K16" s="857"/>
      <c r="L16" s="857"/>
      <c r="M16" s="858"/>
      <c r="N16" s="857"/>
      <c r="O16" s="857"/>
      <c r="P16" s="857"/>
    </row>
    <row r="17" spans="2:16" ht="23.4">
      <c r="B17" s="855" t="s">
        <v>819</v>
      </c>
      <c r="C17" s="855" t="s">
        <v>832</v>
      </c>
      <c r="D17" s="855" t="s">
        <v>837</v>
      </c>
      <c r="E17" s="855" t="s">
        <v>838</v>
      </c>
      <c r="G17" s="855" t="s">
        <v>839</v>
      </c>
      <c r="H17" s="855"/>
      <c r="I17" s="855"/>
      <c r="J17" s="857"/>
      <c r="K17" s="857"/>
      <c r="L17" s="857"/>
      <c r="M17" s="859"/>
      <c r="N17" s="857"/>
      <c r="O17" s="857"/>
      <c r="P17" s="857"/>
    </row>
    <row r="18" spans="2:16" ht="23.4">
      <c r="B18" s="855" t="s">
        <v>820</v>
      </c>
      <c r="C18" s="855" t="s">
        <v>832</v>
      </c>
      <c r="D18" s="855" t="s">
        <v>837</v>
      </c>
      <c r="E18" s="855" t="s">
        <v>838</v>
      </c>
      <c r="G18" s="855" t="s">
        <v>840</v>
      </c>
      <c r="H18" s="855"/>
      <c r="I18" s="855"/>
      <c r="J18" s="857"/>
      <c r="K18" s="857"/>
      <c r="L18" s="857"/>
      <c r="M18" s="859"/>
      <c r="N18" s="857"/>
      <c r="O18" s="857"/>
      <c r="P18" s="857"/>
    </row>
    <row r="19" spans="2:16" ht="23.4">
      <c r="B19" s="855" t="s">
        <v>821</v>
      </c>
      <c r="C19" s="855" t="s">
        <v>833</v>
      </c>
      <c r="D19" s="855" t="s">
        <v>837</v>
      </c>
      <c r="E19" s="855"/>
      <c r="G19" s="855" t="s">
        <v>839</v>
      </c>
      <c r="H19" s="855"/>
      <c r="I19" s="855"/>
      <c r="J19" s="857"/>
      <c r="K19" s="857"/>
      <c r="L19" s="857"/>
      <c r="M19" s="859"/>
      <c r="N19" s="857"/>
      <c r="O19" s="857"/>
      <c r="P19" s="857"/>
    </row>
    <row r="20" spans="2:16" ht="23.4">
      <c r="B20" s="855" t="s">
        <v>822</v>
      </c>
      <c r="C20" s="855" t="s">
        <v>834</v>
      </c>
      <c r="D20" s="855" t="s">
        <v>837</v>
      </c>
      <c r="E20" s="855"/>
      <c r="G20" s="855" t="s">
        <v>839</v>
      </c>
      <c r="H20" s="855"/>
      <c r="I20" s="855"/>
      <c r="J20" s="857"/>
      <c r="K20" s="857"/>
      <c r="L20" s="857"/>
      <c r="M20" s="859"/>
      <c r="N20" s="857"/>
      <c r="O20" s="857"/>
      <c r="P20" s="857"/>
    </row>
    <row r="21" spans="2:16" ht="23.4">
      <c r="B21" s="855" t="s">
        <v>823</v>
      </c>
      <c r="C21" s="855" t="s">
        <v>835</v>
      </c>
      <c r="D21" s="855" t="s">
        <v>837</v>
      </c>
      <c r="E21" s="855"/>
      <c r="G21" s="855" t="s">
        <v>839</v>
      </c>
      <c r="H21" s="855"/>
      <c r="I21" s="855"/>
      <c r="J21" s="857"/>
      <c r="K21" s="857"/>
      <c r="L21" s="857"/>
      <c r="M21" s="857"/>
      <c r="N21" s="857"/>
      <c r="O21" s="857"/>
      <c r="P21" s="857"/>
    </row>
    <row r="22" spans="2:16" ht="23.4">
      <c r="B22" s="855" t="s">
        <v>824</v>
      </c>
      <c r="C22" s="855" t="s">
        <v>836</v>
      </c>
      <c r="D22" s="855" t="s">
        <v>837</v>
      </c>
      <c r="E22" s="855"/>
      <c r="G22" s="855" t="s">
        <v>839</v>
      </c>
      <c r="H22" s="855"/>
      <c r="I22" s="855"/>
      <c r="J22" s="857"/>
      <c r="K22" s="857"/>
      <c r="L22" s="857"/>
      <c r="M22" s="857"/>
      <c r="N22" s="857"/>
      <c r="O22" s="857"/>
      <c r="P22" s="857"/>
    </row>
    <row r="23" spans="2:16" ht="22.8">
      <c r="B23" s="855" t="s">
        <v>825</v>
      </c>
      <c r="C23" s="855" t="s">
        <v>826</v>
      </c>
      <c r="D23" s="855"/>
      <c r="E23" s="855"/>
      <c r="F23" s="855"/>
      <c r="G23" s="855"/>
      <c r="H23" s="855"/>
      <c r="I23" s="857"/>
      <c r="J23" s="857"/>
      <c r="K23" s="857"/>
      <c r="L23" s="857"/>
      <c r="M23" s="857"/>
      <c r="N23" s="857"/>
      <c r="O23" s="857"/>
      <c r="P23" s="857"/>
    </row>
    <row r="24" spans="2:16" ht="22.8">
      <c r="B24" s="855"/>
      <c r="C24" s="860" t="s">
        <v>828</v>
      </c>
      <c r="D24" s="855"/>
      <c r="E24" s="855"/>
      <c r="F24" s="855"/>
      <c r="G24" s="855"/>
      <c r="H24" s="855"/>
      <c r="I24" s="857"/>
      <c r="J24" s="857"/>
      <c r="K24" s="857"/>
      <c r="L24" s="857"/>
      <c r="M24" s="857"/>
      <c r="N24" s="857"/>
      <c r="O24" s="857"/>
      <c r="P24" s="857"/>
    </row>
  </sheetData>
  <phoneticPr fontId="7" type="noConversion"/>
  <hyperlinks>
    <hyperlink ref="C24" r:id="rId1" xr:uid="{F306FB10-CAA7-4980-9681-C8D1172E46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21FBC-70B4-4553-B52B-17A06AC3FAF4}">
  <dimension ref="A1:CN237"/>
  <sheetViews>
    <sheetView topLeftCell="A76" zoomScale="45" zoomScaleNormal="45" workbookViewId="0">
      <selection activeCell="G6" sqref="G6"/>
    </sheetView>
  </sheetViews>
  <sheetFormatPr defaultRowHeight="14.4"/>
  <cols>
    <col min="4" max="4" width="10.5546875" customWidth="1"/>
    <col min="6" max="6" width="8.88671875" customWidth="1"/>
    <col min="7" max="7" width="12" customWidth="1"/>
    <col min="8" max="8" width="12.5546875" customWidth="1"/>
    <col min="9" max="9" width="11.44140625" customWidth="1"/>
    <col min="10" max="10" width="34.109375" customWidth="1"/>
    <col min="12" max="12" width="10.5546875" customWidth="1"/>
    <col min="13" max="13" width="11.5546875" bestFit="1" customWidth="1"/>
    <col min="14" max="14" width="10.109375" customWidth="1"/>
    <col min="15" max="15" width="11" customWidth="1"/>
    <col min="16" max="16" width="11.5546875" bestFit="1" customWidth="1"/>
    <col min="17" max="17" width="13.109375" bestFit="1" customWidth="1"/>
    <col min="18" max="18" width="12.33203125" bestFit="1" customWidth="1"/>
    <col min="19" max="19" width="10.6640625" bestFit="1" customWidth="1"/>
    <col min="20" max="20" width="10.5546875" customWidth="1"/>
    <col min="21" max="21" width="11" customWidth="1"/>
    <col min="22" max="22" width="11.109375" bestFit="1" customWidth="1"/>
    <col min="23" max="23" width="12.6640625" bestFit="1" customWidth="1"/>
    <col min="24" max="24" width="10.33203125" customWidth="1"/>
    <col min="25" max="25" width="10.88671875" customWidth="1"/>
    <col min="26" max="26" width="11.5546875" bestFit="1" customWidth="1"/>
    <col min="27" max="27" width="11.33203125" customWidth="1"/>
    <col min="28" max="28" width="12.6640625" bestFit="1" customWidth="1"/>
    <col min="29" max="29" width="11.33203125" customWidth="1"/>
    <col min="30" max="30" width="11" customWidth="1"/>
    <col min="31" max="31" width="11.6640625" bestFit="1" customWidth="1"/>
    <col min="32" max="32" width="11.33203125" customWidth="1"/>
    <col min="33" max="33" width="11.109375" customWidth="1"/>
    <col min="34" max="34" width="12.33203125" customWidth="1"/>
    <col min="36" max="36" width="10.109375" customWidth="1"/>
    <col min="37" max="37" width="10.109375" bestFit="1" customWidth="1"/>
    <col min="38" max="38" width="12.6640625" bestFit="1" customWidth="1"/>
    <col min="41" max="42" width="10.109375" bestFit="1" customWidth="1"/>
    <col min="43" max="43" width="9.88671875" customWidth="1"/>
    <col min="46" max="47" width="10.109375" bestFit="1" customWidth="1"/>
    <col min="48" max="48" width="12.6640625" bestFit="1" customWidth="1"/>
    <col min="49" max="49" width="10.33203125" customWidth="1"/>
    <col min="51" max="51" width="10.109375" bestFit="1" customWidth="1"/>
    <col min="52" max="52" width="10.109375" customWidth="1"/>
    <col min="53" max="53" width="12.88671875" bestFit="1" customWidth="1"/>
    <col min="56" max="56" width="11.5546875" bestFit="1" customWidth="1"/>
    <col min="57" max="57" width="10.109375" bestFit="1" customWidth="1"/>
    <col min="58" max="58" width="11.44140625" customWidth="1"/>
    <col min="59" max="59" width="10.44140625" customWidth="1"/>
    <col min="61" max="61" width="10.33203125" bestFit="1" customWidth="1"/>
    <col min="62" max="62" width="11.33203125" customWidth="1"/>
    <col min="63" max="63" width="10.88671875" customWidth="1"/>
    <col min="64" max="64" width="10.44140625" customWidth="1"/>
    <col min="65" max="65" width="9.6640625" customWidth="1"/>
    <col min="66" max="66" width="10.33203125" bestFit="1" customWidth="1"/>
    <col min="67" max="67" width="10.109375" bestFit="1" customWidth="1"/>
    <col min="68" max="68" width="9.88671875" bestFit="1" customWidth="1"/>
    <col min="73" max="74" width="9.5546875" bestFit="1" customWidth="1"/>
    <col min="79" max="79" width="10.109375" customWidth="1"/>
    <col min="80" max="80" width="10" customWidth="1"/>
  </cols>
  <sheetData>
    <row r="1" spans="6:84"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s="2" t="s">
        <v>24</v>
      </c>
      <c r="AD1" t="s">
        <v>25</v>
      </c>
      <c r="AE1" t="s">
        <v>26</v>
      </c>
      <c r="AF1" t="s">
        <v>27</v>
      </c>
    </row>
    <row r="2" spans="6:84" s="4" customFormat="1">
      <c r="G2" s="3">
        <v>1603</v>
      </c>
      <c r="H2" s="4">
        <v>1</v>
      </c>
      <c r="I2" s="4">
        <v>133</v>
      </c>
      <c r="J2" s="4" t="s">
        <v>28</v>
      </c>
      <c r="L2" s="4" t="s">
        <v>29</v>
      </c>
      <c r="M2" s="4">
        <v>1.88E-5</v>
      </c>
      <c r="N2" s="4">
        <v>354.2</v>
      </c>
      <c r="O2" s="4">
        <v>2</v>
      </c>
      <c r="P2" s="4">
        <v>719.85041831724595</v>
      </c>
      <c r="Q2" s="4">
        <v>719.85337096838498</v>
      </c>
      <c r="R2" s="4">
        <v>1438.69356016449</v>
      </c>
      <c r="S2" s="4">
        <v>1438.69946547</v>
      </c>
      <c r="T2" s="4">
        <v>-4.1046136802019797</v>
      </c>
      <c r="U2" s="4" t="s">
        <v>30</v>
      </c>
      <c r="V2" s="4" t="s">
        <v>31</v>
      </c>
      <c r="W2" s="4">
        <v>354.197849792809</v>
      </c>
      <c r="X2" s="4">
        <v>354.197849792809</v>
      </c>
      <c r="Y2" s="4" t="s">
        <v>32</v>
      </c>
      <c r="Z2" s="4" t="s">
        <v>33</v>
      </c>
      <c r="AA2" s="4" t="s">
        <v>34</v>
      </c>
      <c r="AB2" s="4" t="s">
        <v>35</v>
      </c>
      <c r="AC2" s="4">
        <v>34.291800000000002</v>
      </c>
      <c r="AE2" s="4">
        <v>1437.6863000000001</v>
      </c>
      <c r="AF2" s="4">
        <v>1437.6922</v>
      </c>
    </row>
    <row r="3" spans="6:84" s="4" customFormat="1">
      <c r="G3" s="3">
        <v>1605</v>
      </c>
      <c r="H3" s="4">
        <v>1</v>
      </c>
      <c r="I3" s="4">
        <v>133</v>
      </c>
      <c r="J3" s="4" t="s">
        <v>28</v>
      </c>
      <c r="L3" s="4" t="s">
        <v>29</v>
      </c>
      <c r="M3" s="4">
        <v>2.9200000000000002E-5</v>
      </c>
      <c r="N3" s="4">
        <v>329.6</v>
      </c>
      <c r="O3" s="4">
        <v>2</v>
      </c>
      <c r="P3" s="4">
        <v>719.85054038705505</v>
      </c>
      <c r="Q3" s="4">
        <v>719.85337096838498</v>
      </c>
      <c r="R3" s="4">
        <v>1438.69380430411</v>
      </c>
      <c r="S3" s="4">
        <v>1438.69946547</v>
      </c>
      <c r="T3" s="4">
        <v>-3.9349190192796999</v>
      </c>
      <c r="U3" s="4" t="s">
        <v>30</v>
      </c>
      <c r="V3" s="4" t="s">
        <v>31</v>
      </c>
      <c r="W3" s="4">
        <v>329.59628812335598</v>
      </c>
      <c r="X3" s="4">
        <v>329.59628812335598</v>
      </c>
      <c r="Y3" s="4" t="s">
        <v>32</v>
      </c>
      <c r="Z3" s="4" t="s">
        <v>33</v>
      </c>
      <c r="AA3" s="4" t="s">
        <v>36</v>
      </c>
      <c r="AB3" s="4" t="s">
        <v>37</v>
      </c>
      <c r="AC3" s="4">
        <v>34.315100000000001</v>
      </c>
      <c r="AE3" s="4">
        <v>1437.6865</v>
      </c>
      <c r="AF3" s="4">
        <v>1437.6922</v>
      </c>
    </row>
    <row r="4" spans="6:84">
      <c r="G4">
        <v>1606</v>
      </c>
      <c r="H4">
        <v>1</v>
      </c>
      <c r="I4">
        <v>133</v>
      </c>
      <c r="J4" t="s">
        <v>28</v>
      </c>
      <c r="L4" t="s">
        <v>29</v>
      </c>
      <c r="M4">
        <v>1.06E-4</v>
      </c>
      <c r="N4">
        <v>189.2</v>
      </c>
      <c r="O4" s="5">
        <v>3</v>
      </c>
      <c r="P4">
        <v>480.23578977990701</v>
      </c>
      <c r="Q4">
        <v>480.238006134513</v>
      </c>
      <c r="R4">
        <v>1438.69281639972</v>
      </c>
      <c r="S4">
        <v>1438.69946547</v>
      </c>
      <c r="T4">
        <v>-4.6215838949636403</v>
      </c>
      <c r="U4" t="s">
        <v>30</v>
      </c>
      <c r="V4" t="s">
        <v>31</v>
      </c>
      <c r="W4">
        <v>189.15247497447001</v>
      </c>
      <c r="X4">
        <v>189.15247497447001</v>
      </c>
      <c r="Y4" t="s">
        <v>32</v>
      </c>
      <c r="Z4" t="s">
        <v>33</v>
      </c>
      <c r="AA4" t="s">
        <v>38</v>
      </c>
      <c r="AB4" t="s">
        <v>39</v>
      </c>
      <c r="AC4">
        <v>34.325699999999998</v>
      </c>
      <c r="AE4">
        <v>1437.6855</v>
      </c>
      <c r="AF4">
        <v>1437.6922</v>
      </c>
    </row>
    <row r="6" spans="6:84">
      <c r="G6" s="6" t="s">
        <v>40</v>
      </c>
      <c r="BD6" s="7"/>
      <c r="BQ6" s="7"/>
      <c r="BS6" s="8" t="s">
        <v>41</v>
      </c>
      <c r="CB6" t="s">
        <v>327</v>
      </c>
    </row>
    <row r="7" spans="6:84">
      <c r="AF7" s="9">
        <f>S2-AF2</f>
        <v>1.007265469999993</v>
      </c>
      <c r="AJ7" t="s">
        <v>42</v>
      </c>
      <c r="BD7" s="7"/>
      <c r="BE7">
        <v>162.05282</v>
      </c>
      <c r="BK7">
        <v>162.05282</v>
      </c>
      <c r="BQ7" s="7"/>
      <c r="BZ7" s="10"/>
      <c r="CA7" s="10" t="s">
        <v>43</v>
      </c>
      <c r="CB7" s="10" t="s">
        <v>43</v>
      </c>
      <c r="CC7" s="10"/>
      <c r="CD7" s="10"/>
      <c r="CE7" s="10"/>
      <c r="CF7" s="10"/>
    </row>
    <row r="8" spans="6:84">
      <c r="BD8" s="7"/>
      <c r="BE8">
        <v>42.021797999999997</v>
      </c>
      <c r="BK8">
        <v>42.021797999999997</v>
      </c>
      <c r="BQ8" s="7"/>
      <c r="BS8" t="s">
        <v>44</v>
      </c>
      <c r="BT8" s="11"/>
      <c r="BU8" s="11" t="s">
        <v>45</v>
      </c>
      <c r="BV8" s="11"/>
      <c r="BW8" t="s">
        <v>43</v>
      </c>
      <c r="BZ8" s="10"/>
      <c r="CA8" s="10" t="s">
        <v>46</v>
      </c>
      <c r="CB8" s="10" t="s">
        <v>46</v>
      </c>
      <c r="CC8" s="10"/>
      <c r="CD8" s="10"/>
      <c r="CE8" s="10"/>
      <c r="CF8" s="10"/>
    </row>
    <row r="9" spans="6:84">
      <c r="J9" t="s">
        <v>47</v>
      </c>
      <c r="BD9" s="7"/>
      <c r="BE9">
        <f>SUM(BE7:BE8)</f>
        <v>204.07461799999999</v>
      </c>
      <c r="BG9" t="s">
        <v>48</v>
      </c>
      <c r="BK9">
        <v>204.07461799999999</v>
      </c>
      <c r="BQ9" s="7"/>
      <c r="BS9">
        <v>129.10223999999999</v>
      </c>
      <c r="BT9" s="11">
        <v>1</v>
      </c>
      <c r="BU9" s="11" t="s">
        <v>49</v>
      </c>
      <c r="BV9" s="11">
        <v>5</v>
      </c>
      <c r="BZ9" s="10"/>
      <c r="CA9" s="10" t="s">
        <v>50</v>
      </c>
      <c r="CB9" s="10" t="s">
        <v>51</v>
      </c>
      <c r="CC9" s="10"/>
      <c r="CD9" s="10"/>
      <c r="CE9" s="10"/>
      <c r="CF9" s="10"/>
    </row>
    <row r="10" spans="6:84">
      <c r="N10" s="12" t="s">
        <v>44</v>
      </c>
      <c r="O10" s="13"/>
      <c r="P10" s="13" t="s">
        <v>45</v>
      </c>
      <c r="Q10" s="13"/>
      <c r="R10" s="12" t="s">
        <v>43</v>
      </c>
      <c r="T10" s="14" t="s">
        <v>52</v>
      </c>
      <c r="U10" s="14"/>
      <c r="V10" s="14"/>
      <c r="W10" s="14"/>
      <c r="Z10" s="14" t="s">
        <v>53</v>
      </c>
      <c r="AA10" s="14"/>
      <c r="BD10" s="7"/>
      <c r="BQ10" s="7"/>
      <c r="BS10">
        <v>228.17065299999999</v>
      </c>
      <c r="BT10" s="11">
        <v>2</v>
      </c>
      <c r="BU10" s="11" t="s">
        <v>54</v>
      </c>
      <c r="BV10" s="11">
        <v>4</v>
      </c>
      <c r="BW10">
        <v>478.277244</v>
      </c>
      <c r="BZ10" s="10">
        <v>42.021797999999997</v>
      </c>
      <c r="CA10" s="10">
        <f>BW10-BZ10</f>
        <v>436.25544600000001</v>
      </c>
      <c r="CB10" s="10" t="s">
        <v>55</v>
      </c>
      <c r="CC10" s="10"/>
      <c r="CD10" s="10"/>
      <c r="CE10" s="10"/>
      <c r="CF10" s="10"/>
    </row>
    <row r="11" spans="6:84">
      <c r="N11" s="12">
        <v>266.06928099999999</v>
      </c>
      <c r="O11" s="13">
        <v>1</v>
      </c>
      <c r="P11" s="15" t="s">
        <v>56</v>
      </c>
      <c r="Q11" s="13">
        <v>11</v>
      </c>
      <c r="R11" s="12"/>
      <c r="BD11" s="7"/>
      <c r="BQ11" s="7"/>
      <c r="BS11">
        <v>375.23906699999998</v>
      </c>
      <c r="BT11" s="11">
        <v>3</v>
      </c>
      <c r="BU11" s="11" t="s">
        <v>57</v>
      </c>
      <c r="BV11" s="11">
        <v>3</v>
      </c>
      <c r="BW11">
        <v>379.20882999999998</v>
      </c>
      <c r="BZ11" s="10">
        <v>42.021797999999997</v>
      </c>
      <c r="CA11" s="10">
        <f>BW11-BZ11</f>
        <v>337.18703199999999</v>
      </c>
      <c r="CB11" s="10">
        <v>337.1875</v>
      </c>
      <c r="CC11" s="16">
        <v>1664</v>
      </c>
      <c r="CD11" s="17">
        <f>CB11-CA11</f>
        <v>4.6800000001212538E-4</v>
      </c>
      <c r="CE11" s="10"/>
      <c r="CF11" s="10"/>
    </row>
    <row r="12" spans="6:84">
      <c r="N12" s="12">
        <v>394.164244</v>
      </c>
      <c r="O12" s="13">
        <v>2</v>
      </c>
      <c r="P12" s="18" t="s">
        <v>49</v>
      </c>
      <c r="Q12" s="13">
        <v>10</v>
      </c>
      <c r="R12" s="12">
        <v>1173.637483</v>
      </c>
      <c r="BD12" s="7"/>
      <c r="BE12" s="19" t="s">
        <v>329</v>
      </c>
      <c r="BF12" s="19"/>
      <c r="BG12" s="19"/>
      <c r="BH12" s="19"/>
      <c r="BK12" s="19" t="s">
        <v>328</v>
      </c>
      <c r="BL12" s="19"/>
      <c r="BM12" s="19"/>
      <c r="BN12" s="19"/>
      <c r="BQ12" s="7"/>
      <c r="BS12">
        <v>432.26053100000001</v>
      </c>
      <c r="BT12" s="11">
        <v>4</v>
      </c>
      <c r="BU12" s="11" t="s">
        <v>58</v>
      </c>
      <c r="BV12" s="11">
        <v>2</v>
      </c>
      <c r="BW12">
        <v>232.14041599999999</v>
      </c>
      <c r="BZ12" s="10">
        <v>42.021797999999997</v>
      </c>
      <c r="CA12" s="10">
        <f>BW12-BZ12</f>
        <v>190.118618</v>
      </c>
      <c r="CB12" s="10">
        <v>190.11859999999999</v>
      </c>
      <c r="CC12" s="16">
        <v>1329</v>
      </c>
      <c r="CD12" s="17">
        <f>CB12-CA12</f>
        <v>-1.8000000011397788E-5</v>
      </c>
      <c r="CE12" s="10"/>
      <c r="CF12" s="10"/>
    </row>
    <row r="13" spans="6:84" ht="15" customHeight="1">
      <c r="N13" s="12">
        <v>451.18570799999998</v>
      </c>
      <c r="O13" s="13">
        <v>3</v>
      </c>
      <c r="P13" s="18" t="s">
        <v>58</v>
      </c>
      <c r="Q13" s="13">
        <v>9</v>
      </c>
      <c r="R13" s="12">
        <v>1045.54252</v>
      </c>
      <c r="T13" s="20"/>
      <c r="BD13" s="7"/>
      <c r="BQ13" s="7"/>
      <c r="BT13" s="11">
        <v>5</v>
      </c>
      <c r="BU13" s="11" t="s">
        <v>59</v>
      </c>
      <c r="BV13" s="11">
        <v>1</v>
      </c>
      <c r="BW13">
        <v>175.11895200000001</v>
      </c>
      <c r="BZ13" s="10">
        <v>42.021797999999997</v>
      </c>
      <c r="CA13" s="10">
        <f>BW13-BZ13</f>
        <v>133.09715400000002</v>
      </c>
      <c r="CB13" s="10"/>
      <c r="CC13" s="10"/>
      <c r="CD13" s="10"/>
      <c r="CE13" s="10"/>
      <c r="CF13" s="10"/>
    </row>
    <row r="14" spans="6:84">
      <c r="F14" t="s">
        <v>221</v>
      </c>
      <c r="N14" s="12">
        <v>552.233386</v>
      </c>
      <c r="O14" s="13">
        <v>4</v>
      </c>
      <c r="P14" s="18" t="s">
        <v>60</v>
      </c>
      <c r="Q14" s="13">
        <v>8</v>
      </c>
      <c r="R14" s="12">
        <v>988.52105600000004</v>
      </c>
      <c r="BD14" s="7"/>
      <c r="BF14" s="21" t="s">
        <v>43</v>
      </c>
      <c r="BG14" s="22" t="s">
        <v>43</v>
      </c>
      <c r="BH14" s="22"/>
      <c r="BI14" s="22" t="s">
        <v>61</v>
      </c>
      <c r="BL14" s="21" t="s">
        <v>43</v>
      </c>
      <c r="BM14" s="22" t="s">
        <v>43</v>
      </c>
      <c r="BN14" s="22"/>
      <c r="BO14" s="22" t="s">
        <v>61</v>
      </c>
      <c r="BQ14" s="7"/>
      <c r="BZ14" s="10"/>
      <c r="CA14" s="10"/>
      <c r="CB14" s="10"/>
      <c r="CC14" s="10"/>
      <c r="CD14" s="10"/>
      <c r="CE14" s="10"/>
      <c r="CF14" s="10"/>
    </row>
    <row r="15" spans="6:84">
      <c r="N15" s="12">
        <v>667.26032899999996</v>
      </c>
      <c r="O15" s="13">
        <v>5</v>
      </c>
      <c r="P15" s="18" t="s">
        <v>62</v>
      </c>
      <c r="Q15" s="13">
        <v>7</v>
      </c>
      <c r="R15" s="12">
        <v>887.47337800000003</v>
      </c>
      <c r="BD15" s="7"/>
      <c r="BF15" s="21" t="s">
        <v>46</v>
      </c>
      <c r="BG15" s="22" t="s">
        <v>63</v>
      </c>
      <c r="BH15" s="22" t="s">
        <v>64</v>
      </c>
      <c r="BI15" s="22" t="s">
        <v>65</v>
      </c>
      <c r="BL15" s="21" t="s">
        <v>66</v>
      </c>
      <c r="BM15" s="22" t="s">
        <v>63</v>
      </c>
      <c r="BN15" s="22" t="s">
        <v>64</v>
      </c>
      <c r="BO15" s="22" t="s">
        <v>65</v>
      </c>
      <c r="BQ15" s="7"/>
    </row>
    <row r="16" spans="6:84">
      <c r="N16" s="12">
        <v>766.32874300000003</v>
      </c>
      <c r="O16" s="13">
        <v>6</v>
      </c>
      <c r="P16" s="18" t="s">
        <v>54</v>
      </c>
      <c r="Q16" s="13">
        <v>6</v>
      </c>
      <c r="R16" s="12">
        <v>772.44643499999995</v>
      </c>
      <c r="BD16" s="7"/>
      <c r="BF16" s="21" t="s">
        <v>67</v>
      </c>
      <c r="BG16" s="22" t="s">
        <v>68</v>
      </c>
      <c r="BH16" s="23"/>
      <c r="BI16" s="24"/>
      <c r="BL16" s="21" t="s">
        <v>67</v>
      </c>
      <c r="BM16" s="22" t="s">
        <v>68</v>
      </c>
      <c r="BN16" s="23"/>
      <c r="BO16" s="24"/>
      <c r="BQ16" s="7"/>
      <c r="BS16" t="s">
        <v>69</v>
      </c>
    </row>
    <row r="17" spans="14:71">
      <c r="N17" s="12">
        <v>894.38732100000004</v>
      </c>
      <c r="O17" s="13">
        <v>7</v>
      </c>
      <c r="P17" s="18" t="s">
        <v>70</v>
      </c>
      <c r="Q17" s="13">
        <v>5</v>
      </c>
      <c r="R17" s="12">
        <v>673.37802099999999</v>
      </c>
      <c r="T17" s="25" t="s">
        <v>71</v>
      </c>
      <c r="U17" t="s">
        <v>72</v>
      </c>
      <c r="V17" t="s">
        <v>73</v>
      </c>
      <c r="BD17" s="7"/>
      <c r="BE17">
        <v>42.021797999999997</v>
      </c>
      <c r="BF17" s="26">
        <f t="shared" ref="BF17:BF26" si="0">P45-BE17</f>
        <v>1131.615685</v>
      </c>
      <c r="BG17" s="27" t="s">
        <v>74</v>
      </c>
      <c r="BH17" s="27"/>
      <c r="BI17" s="27"/>
      <c r="BK17">
        <v>204.07461799999999</v>
      </c>
      <c r="BL17" s="26">
        <f t="shared" ref="BL17:BL26" si="1">U45-BK17</f>
        <v>1131.6156849999998</v>
      </c>
      <c r="BM17" s="27" t="s">
        <v>74</v>
      </c>
      <c r="BN17" s="27"/>
      <c r="BO17" s="27"/>
      <c r="BQ17" s="7"/>
      <c r="BS17" t="s">
        <v>75</v>
      </c>
    </row>
    <row r="18" spans="14:71">
      <c r="N18" s="12">
        <v>965.42443500000002</v>
      </c>
      <c r="O18" s="13">
        <v>8</v>
      </c>
      <c r="P18" s="18" t="s">
        <v>76</v>
      </c>
      <c r="Q18" s="13">
        <v>4</v>
      </c>
      <c r="R18" s="12">
        <v>545.31944299999998</v>
      </c>
      <c r="T18">
        <v>18.010565</v>
      </c>
      <c r="U18">
        <v>36.021129999999999</v>
      </c>
      <c r="V18">
        <v>54.031694999999999</v>
      </c>
      <c r="AF18" s="2" t="s">
        <v>77</v>
      </c>
      <c r="AG18" s="2"/>
      <c r="BD18" s="7"/>
      <c r="BE18">
        <v>42.021797999999997</v>
      </c>
      <c r="BF18" s="26">
        <f t="shared" si="0"/>
        <v>1003.520722</v>
      </c>
      <c r="BG18" s="26">
        <v>1003.5887</v>
      </c>
      <c r="BH18" s="28">
        <v>5019</v>
      </c>
      <c r="BI18" s="29">
        <f>BG18-BF18</f>
        <v>6.7978000000039174E-2</v>
      </c>
      <c r="BK18">
        <v>204.07461799999999</v>
      </c>
      <c r="BL18" s="26">
        <f t="shared" si="1"/>
        <v>1003.5207219999999</v>
      </c>
      <c r="BM18" s="26">
        <v>1003.5887</v>
      </c>
      <c r="BN18" s="28">
        <v>5019</v>
      </c>
      <c r="BO18" s="29">
        <f>BM18-BL18</f>
        <v>6.7978000000152861E-2</v>
      </c>
      <c r="BQ18" s="7"/>
      <c r="BS18" t="s">
        <v>78</v>
      </c>
    </row>
    <row r="19" spans="14:71">
      <c r="N19" s="12">
        <v>1151.5037480000001</v>
      </c>
      <c r="O19" s="13">
        <v>9</v>
      </c>
      <c r="P19" s="18" t="s">
        <v>79</v>
      </c>
      <c r="Q19" s="13">
        <v>3</v>
      </c>
      <c r="R19" s="12">
        <v>474.282329</v>
      </c>
      <c r="X19" s="9"/>
      <c r="AF19" s="2" t="s">
        <v>80</v>
      </c>
      <c r="AG19" s="2"/>
      <c r="BD19" s="7"/>
      <c r="BE19">
        <v>42.021797999999997</v>
      </c>
      <c r="BF19" s="26">
        <f t="shared" si="0"/>
        <v>946.49925800000005</v>
      </c>
      <c r="BG19" s="26">
        <v>946.68330000000003</v>
      </c>
      <c r="BH19" s="28">
        <v>1090</v>
      </c>
      <c r="BI19" s="29">
        <f t="shared" ref="BI19:BI25" si="2">BG19-BF19</f>
        <v>0.18404199999997672</v>
      </c>
      <c r="BK19">
        <v>204.07461799999999</v>
      </c>
      <c r="BL19" s="26">
        <f t="shared" si="1"/>
        <v>946.49925799999994</v>
      </c>
      <c r="BM19" s="26">
        <v>946.68330000000003</v>
      </c>
      <c r="BN19" s="28">
        <v>1090</v>
      </c>
      <c r="BO19" s="29">
        <f>BM19-BL19</f>
        <v>0.18404200000009041</v>
      </c>
      <c r="BQ19" s="7"/>
      <c r="BS19" t="s">
        <v>81</v>
      </c>
    </row>
    <row r="20" spans="14:71">
      <c r="N20" s="12">
        <v>1264.587812</v>
      </c>
      <c r="O20" s="13">
        <v>10</v>
      </c>
      <c r="P20" s="18" t="s">
        <v>82</v>
      </c>
      <c r="Q20" s="13">
        <v>2</v>
      </c>
      <c r="R20" s="12">
        <v>288.20301599999999</v>
      </c>
      <c r="AF20">
        <v>42.021797999999997</v>
      </c>
      <c r="BD20" s="7"/>
      <c r="BE20">
        <v>42.021797999999997</v>
      </c>
      <c r="BF20" s="26">
        <f t="shared" si="0"/>
        <v>845.45158000000004</v>
      </c>
      <c r="BG20" s="30" t="s">
        <v>74</v>
      </c>
      <c r="BH20" s="31"/>
      <c r="BI20" s="29"/>
      <c r="BK20">
        <v>204.07461799999999</v>
      </c>
      <c r="BL20" s="26">
        <f t="shared" si="1"/>
        <v>845.45158000000004</v>
      </c>
      <c r="BM20" s="30" t="s">
        <v>74</v>
      </c>
      <c r="BN20" s="31"/>
      <c r="BO20" s="29"/>
      <c r="BQ20" s="7"/>
      <c r="BS20" t="s">
        <v>83</v>
      </c>
    </row>
    <row r="21" spans="14:71" ht="23.4">
      <c r="N21" s="12"/>
      <c r="O21" s="13">
        <v>11</v>
      </c>
      <c r="P21" s="18" t="s">
        <v>59</v>
      </c>
      <c r="Q21" s="13">
        <v>1</v>
      </c>
      <c r="R21" s="12">
        <v>175.11895200000001</v>
      </c>
      <c r="T21" s="32">
        <v>162.05282</v>
      </c>
      <c r="U21" s="33">
        <v>150.05282399999999</v>
      </c>
      <c r="V21" s="26">
        <v>120.04226</v>
      </c>
      <c r="W21" s="34">
        <v>90.031694999999999</v>
      </c>
      <c r="X21" s="9"/>
      <c r="Y21" s="9"/>
      <c r="AF21">
        <v>42.021797999999997</v>
      </c>
      <c r="BD21" s="7"/>
      <c r="BE21">
        <v>42.021797999999997</v>
      </c>
      <c r="BF21" s="26">
        <f t="shared" si="0"/>
        <v>730.42463699999996</v>
      </c>
      <c r="BG21" s="26">
        <v>730.70180000000005</v>
      </c>
      <c r="BH21" s="28">
        <v>1836</v>
      </c>
      <c r="BI21" s="29">
        <f t="shared" si="2"/>
        <v>0.27716300000008687</v>
      </c>
      <c r="BJ21" s="35" t="s">
        <v>84</v>
      </c>
      <c r="BK21">
        <v>204.07461799999999</v>
      </c>
      <c r="BL21" s="26">
        <f t="shared" si="1"/>
        <v>730.42463699999996</v>
      </c>
      <c r="BM21" s="26">
        <v>730.70180000000005</v>
      </c>
      <c r="BN21" s="28">
        <v>1836</v>
      </c>
      <c r="BO21" s="29">
        <f>BM21-BL21</f>
        <v>0.27716300000008687</v>
      </c>
      <c r="BQ21" s="7"/>
      <c r="BS21" t="s">
        <v>85</v>
      </c>
    </row>
    <row r="22" spans="14:71">
      <c r="T22" s="9"/>
      <c r="U22" s="9"/>
      <c r="V22" s="9"/>
      <c r="W22" s="9"/>
      <c r="X22" s="9"/>
      <c r="Y22" s="9"/>
      <c r="AB22" s="9">
        <f>AI45-T18</f>
        <v>54.010559999999998</v>
      </c>
      <c r="AD22" s="8">
        <v>54.010559999999998</v>
      </c>
      <c r="AF22">
        <v>42.021797999999997</v>
      </c>
      <c r="BD22" s="7"/>
      <c r="BE22">
        <v>42.021797999999997</v>
      </c>
      <c r="BF22" s="26">
        <f t="shared" si="0"/>
        <v>631.356223</v>
      </c>
      <c r="BG22" s="26">
        <v>631.09860000000003</v>
      </c>
      <c r="BH22" s="28">
        <v>80350</v>
      </c>
      <c r="BI22" s="29">
        <f t="shared" si="2"/>
        <v>-0.25762299999996685</v>
      </c>
      <c r="BK22">
        <v>204.07461799999999</v>
      </c>
      <c r="BL22" s="26">
        <f t="shared" si="1"/>
        <v>631.356223</v>
      </c>
      <c r="BM22" s="26">
        <v>631.09860000000003</v>
      </c>
      <c r="BN22" s="28">
        <v>80350</v>
      </c>
      <c r="BO22" s="29">
        <f>BM22-BL22</f>
        <v>-0.25762299999996685</v>
      </c>
      <c r="BQ22" s="7"/>
      <c r="BS22" t="s">
        <v>86</v>
      </c>
    </row>
    <row r="23" spans="14:71">
      <c r="T23" s="36">
        <v>144.04230000000001</v>
      </c>
      <c r="U23" s="36">
        <v>126.0317</v>
      </c>
      <c r="V23" s="36">
        <v>108.0211</v>
      </c>
      <c r="W23" s="36">
        <v>78.010599999999997</v>
      </c>
      <c r="Y23" s="9">
        <v>24</v>
      </c>
      <c r="AF23">
        <v>42.021797999999997</v>
      </c>
      <c r="BD23" s="7"/>
      <c r="BE23">
        <v>42.021797999999997</v>
      </c>
      <c r="BF23" s="26">
        <f t="shared" si="0"/>
        <v>503.29764499999999</v>
      </c>
      <c r="BG23" s="30" t="s">
        <v>74</v>
      </c>
      <c r="BH23" s="31"/>
      <c r="BI23" s="29"/>
      <c r="BK23">
        <v>204.07461799999999</v>
      </c>
      <c r="BL23" s="26">
        <f t="shared" si="1"/>
        <v>503.29764499999999</v>
      </c>
      <c r="BM23" s="30" t="s">
        <v>74</v>
      </c>
      <c r="BN23" s="31"/>
      <c r="BO23" s="29"/>
      <c r="BQ23" s="7"/>
      <c r="BS23" t="s">
        <v>87</v>
      </c>
    </row>
    <row r="24" spans="14:71">
      <c r="N24" t="s">
        <v>88</v>
      </c>
      <c r="AF24">
        <v>42.021797999999997</v>
      </c>
      <c r="BD24" s="7"/>
      <c r="BE24">
        <v>42.021797999999997</v>
      </c>
      <c r="BF24" s="26">
        <f t="shared" si="0"/>
        <v>432.26053100000001</v>
      </c>
      <c r="BG24" s="30" t="s">
        <v>74</v>
      </c>
      <c r="BH24" s="31"/>
      <c r="BI24" s="29"/>
      <c r="BK24">
        <v>204.07461799999999</v>
      </c>
      <c r="BL24" s="26">
        <f t="shared" si="1"/>
        <v>432.26053100000001</v>
      </c>
      <c r="BM24" s="30" t="s">
        <v>74</v>
      </c>
      <c r="BN24" s="31"/>
      <c r="BO24" s="29"/>
      <c r="BQ24" s="7"/>
      <c r="BS24" t="s">
        <v>89</v>
      </c>
    </row>
    <row r="25" spans="14:71">
      <c r="N25" t="s">
        <v>90</v>
      </c>
      <c r="AF25">
        <v>42.021797999999997</v>
      </c>
      <c r="BD25" s="7"/>
      <c r="BE25">
        <v>42.021797999999997</v>
      </c>
      <c r="BF25" s="26">
        <f t="shared" si="0"/>
        <v>246.181218</v>
      </c>
      <c r="BG25" s="26">
        <v>246.30879999999999</v>
      </c>
      <c r="BH25" s="28">
        <v>1358</v>
      </c>
      <c r="BI25" s="29">
        <f t="shared" si="2"/>
        <v>0.12758199999998965</v>
      </c>
      <c r="BK25">
        <v>204.07461799999999</v>
      </c>
      <c r="BL25" s="26">
        <f t="shared" si="1"/>
        <v>246.181218</v>
      </c>
      <c r="BM25" s="26">
        <v>246.30879999999999</v>
      </c>
      <c r="BN25" s="28">
        <v>1358</v>
      </c>
      <c r="BO25" s="29">
        <f>BM25-BL25</f>
        <v>0.12758199999998965</v>
      </c>
      <c r="BQ25" s="7"/>
      <c r="BS25" t="s">
        <v>91</v>
      </c>
    </row>
    <row r="26" spans="14:71">
      <c r="N26" t="s">
        <v>92</v>
      </c>
      <c r="AF26">
        <v>42.021797999999997</v>
      </c>
      <c r="BD26" s="7"/>
      <c r="BE26">
        <v>42.021797999999997</v>
      </c>
      <c r="BF26" s="26">
        <f t="shared" si="0"/>
        <v>133.09715400000002</v>
      </c>
      <c r="BG26" s="30" t="s">
        <v>93</v>
      </c>
      <c r="BH26" s="31"/>
      <c r="BI26" s="29"/>
      <c r="BK26">
        <v>204.07461799999999</v>
      </c>
      <c r="BL26" s="26">
        <f t="shared" si="1"/>
        <v>133.09715400000005</v>
      </c>
      <c r="BM26" s="30" t="s">
        <v>93</v>
      </c>
      <c r="BN26" s="31"/>
      <c r="BO26" s="29"/>
      <c r="BQ26" s="7"/>
      <c r="BS26" t="s">
        <v>94</v>
      </c>
    </row>
    <row r="27" spans="14:71">
      <c r="N27" t="s">
        <v>95</v>
      </c>
      <c r="T27" s="324"/>
      <c r="U27" s="37"/>
      <c r="V27" s="325"/>
      <c r="W27" s="37"/>
      <c r="X27" s="37"/>
      <c r="AF27">
        <v>42.021797999999997</v>
      </c>
      <c r="BD27" s="7"/>
      <c r="BE27" s="4"/>
      <c r="BF27" s="4"/>
      <c r="BG27" s="4"/>
      <c r="BH27" s="38">
        <f>SUM(BH18:BH26)</f>
        <v>89653</v>
      </c>
      <c r="BI27" s="4"/>
      <c r="BK27" s="4"/>
      <c r="BL27" s="4"/>
      <c r="BM27" s="4"/>
      <c r="BN27" s="38">
        <f>SUM(BN18:BN26)</f>
        <v>89653</v>
      </c>
      <c r="BO27" s="4"/>
      <c r="BQ27" s="7"/>
      <c r="BS27" t="s">
        <v>96</v>
      </c>
    </row>
    <row r="28" spans="14:71">
      <c r="N28" t="s">
        <v>97</v>
      </c>
      <c r="T28" s="324"/>
      <c r="U28" s="37"/>
      <c r="V28" s="37"/>
      <c r="W28" s="37"/>
      <c r="X28" s="37"/>
      <c r="AF28">
        <v>42.021797999999997</v>
      </c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S28" t="s">
        <v>98</v>
      </c>
    </row>
    <row r="29" spans="14:71">
      <c r="N29" t="s">
        <v>99</v>
      </c>
      <c r="T29" s="324"/>
      <c r="U29" s="37"/>
      <c r="V29" s="37"/>
      <c r="W29" s="326"/>
      <c r="X29" s="327"/>
      <c r="AF29">
        <v>42.021797999999997</v>
      </c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</row>
    <row r="30" spans="14:71">
      <c r="N30" t="s">
        <v>101</v>
      </c>
      <c r="T30" s="324"/>
      <c r="U30" s="37"/>
      <c r="V30" s="37"/>
      <c r="W30" s="326"/>
      <c r="X30" s="328"/>
      <c r="Y30" s="8"/>
      <c r="Z30" s="8"/>
      <c r="AA30" s="8"/>
      <c r="AS30" s="8"/>
      <c r="AT30" s="8"/>
      <c r="AU30" s="8"/>
      <c r="AV30" s="8"/>
      <c r="AW30" s="8"/>
      <c r="AX30" s="8"/>
      <c r="AY30" s="8"/>
      <c r="AZ30" s="8"/>
      <c r="BH30" s="39"/>
    </row>
    <row r="31" spans="14:71">
      <c r="N31" t="s">
        <v>102</v>
      </c>
      <c r="T31" s="324"/>
      <c r="U31" s="324"/>
      <c r="V31" s="37"/>
      <c r="W31" s="37"/>
      <c r="X31" s="37"/>
      <c r="AG31" s="40"/>
      <c r="AL31" s="40"/>
    </row>
    <row r="32" spans="14:71">
      <c r="N32" t="s">
        <v>103</v>
      </c>
      <c r="Q32" s="11"/>
      <c r="R32" s="11"/>
      <c r="S32" s="11"/>
      <c r="T32" s="324"/>
      <c r="U32" s="324"/>
      <c r="V32" s="37"/>
      <c r="W32" s="328"/>
      <c r="X32" s="37"/>
      <c r="Z32" s="11"/>
      <c r="AA32" s="11"/>
      <c r="AB32" s="11"/>
      <c r="AC32" s="11"/>
      <c r="AD32" s="11"/>
      <c r="AE32" s="11"/>
      <c r="AF32" s="11"/>
      <c r="AG32" s="41"/>
      <c r="AH32" s="11"/>
      <c r="AI32" s="11"/>
      <c r="AJ32" s="11"/>
      <c r="AK32" s="11"/>
      <c r="AL32" s="41"/>
      <c r="AM32" s="42"/>
      <c r="AN32" s="11"/>
      <c r="AO32" s="11"/>
      <c r="AP32" s="41"/>
      <c r="AQ32" s="11"/>
      <c r="AR32" s="11"/>
      <c r="AS32" s="11"/>
      <c r="AT32" s="11"/>
      <c r="AU32" s="41"/>
      <c r="AV32" s="11"/>
      <c r="AW32" s="11"/>
      <c r="AX32" s="11"/>
      <c r="AY32" s="11"/>
      <c r="AZ32" s="41"/>
      <c r="BA32" s="11"/>
      <c r="BB32" s="11"/>
      <c r="BC32" s="11"/>
      <c r="BD32" s="11"/>
      <c r="BE32" s="41"/>
      <c r="BF32" s="11"/>
      <c r="BG32" s="11"/>
      <c r="BH32" s="11"/>
    </row>
    <row r="33" spans="12:69">
      <c r="N33" t="s">
        <v>104</v>
      </c>
      <c r="Q33" s="43"/>
      <c r="R33" s="11"/>
      <c r="S33" s="11"/>
      <c r="T33" s="324"/>
      <c r="U33" s="324"/>
      <c r="V33" s="329"/>
      <c r="W33" s="329"/>
      <c r="X33" s="328"/>
      <c r="Y33" s="11"/>
      <c r="Z33" s="11"/>
      <c r="AA33" s="11"/>
      <c r="AB33" s="11"/>
      <c r="AC33" s="11"/>
      <c r="AD33" s="40"/>
      <c r="AE33" s="40"/>
      <c r="AF33" s="11"/>
      <c r="AG33" s="41"/>
      <c r="AH33" s="41"/>
      <c r="AI33" s="11"/>
      <c r="AJ33" s="40"/>
      <c r="AK33" s="11"/>
      <c r="AL33" s="41"/>
      <c r="AM33" s="44"/>
      <c r="AN33" s="11"/>
      <c r="AO33" s="11"/>
      <c r="AP33" s="41"/>
      <c r="AQ33" s="41"/>
      <c r="AR33" s="11"/>
      <c r="AS33" s="40"/>
      <c r="AT33" s="11"/>
      <c r="AU33" s="41"/>
      <c r="AV33" s="41"/>
      <c r="AW33" s="11"/>
      <c r="AX33" s="40"/>
      <c r="AY33" s="11"/>
      <c r="AZ33" s="41"/>
      <c r="BA33" s="41"/>
      <c r="BB33" s="11"/>
      <c r="BC33" s="40"/>
      <c r="BD33" s="11"/>
      <c r="BE33" s="41"/>
      <c r="BF33" s="41"/>
      <c r="BG33" s="11"/>
      <c r="BH33" s="11"/>
    </row>
    <row r="34" spans="12:69">
      <c r="N34" t="s">
        <v>105</v>
      </c>
      <c r="Q34" s="11"/>
      <c r="R34" s="11"/>
      <c r="S34" s="11"/>
      <c r="T34" s="324"/>
      <c r="U34" s="324"/>
      <c r="V34" s="329"/>
      <c r="W34" s="37"/>
      <c r="X34" s="37"/>
      <c r="Y34" s="45"/>
      <c r="AB34" s="46"/>
      <c r="AD34" s="47"/>
      <c r="AE34" s="40"/>
      <c r="AF34" s="11"/>
      <c r="AG34" s="41"/>
      <c r="AJ34" s="45"/>
      <c r="AK34" s="11"/>
      <c r="AL34" s="41"/>
      <c r="AM34" s="46"/>
      <c r="AO34" s="11"/>
      <c r="AP34" s="41"/>
      <c r="AQ34" s="46"/>
      <c r="AT34" s="11"/>
      <c r="AU34" s="41"/>
      <c r="AV34" s="46"/>
      <c r="AY34" s="11"/>
      <c r="AZ34" s="41"/>
      <c r="BA34" s="46"/>
      <c r="BC34" s="40"/>
      <c r="BD34" s="11"/>
      <c r="BE34" s="41"/>
      <c r="BF34" s="46"/>
    </row>
    <row r="35" spans="12:69">
      <c r="N35" t="s">
        <v>106</v>
      </c>
    </row>
    <row r="36" spans="12:69">
      <c r="N36" t="s">
        <v>107</v>
      </c>
    </row>
    <row r="37" spans="12:69">
      <c r="Q37" s="48" t="s">
        <v>108</v>
      </c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9"/>
    </row>
    <row r="39" spans="12:69" ht="21">
      <c r="M39" s="20"/>
      <c r="N39" s="20" t="s">
        <v>48</v>
      </c>
      <c r="O39" s="20"/>
      <c r="P39" s="2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1"/>
      <c r="AC39" s="51"/>
      <c r="AD39" s="51"/>
    </row>
    <row r="40" spans="12:69">
      <c r="V40" s="8" t="s">
        <v>109</v>
      </c>
      <c r="W40" s="8"/>
      <c r="X40" s="8"/>
      <c r="Y40" s="8"/>
      <c r="Z40" s="8"/>
      <c r="AA40" s="8"/>
      <c r="AD40" s="52" t="s">
        <v>110</v>
      </c>
      <c r="AE40" s="52"/>
      <c r="AJ40" s="8" t="s">
        <v>111</v>
      </c>
      <c r="AT40" s="39" t="s">
        <v>112</v>
      </c>
      <c r="AU40" s="39"/>
      <c r="AV40" s="39"/>
      <c r="AW40" s="39"/>
      <c r="BM40" s="52" t="s">
        <v>113</v>
      </c>
      <c r="BN40" s="52"/>
    </row>
    <row r="42" spans="12:69">
      <c r="M42" s="53" t="s">
        <v>114</v>
      </c>
      <c r="N42" s="54" t="s">
        <v>115</v>
      </c>
      <c r="O42" s="12"/>
      <c r="P42" s="13" t="s">
        <v>43</v>
      </c>
      <c r="Q42" s="55" t="s">
        <v>43</v>
      </c>
      <c r="R42" s="55"/>
      <c r="S42" s="55" t="s">
        <v>61</v>
      </c>
      <c r="T42" s="55"/>
      <c r="U42" s="56" t="s">
        <v>43</v>
      </c>
      <c r="V42" s="22" t="s">
        <v>43</v>
      </c>
      <c r="W42" s="55"/>
      <c r="X42" s="55" t="s">
        <v>116</v>
      </c>
      <c r="Y42" s="55" t="s">
        <v>117</v>
      </c>
      <c r="Z42" s="57" t="s">
        <v>43</v>
      </c>
      <c r="AA42" s="55" t="s">
        <v>43</v>
      </c>
      <c r="AB42" s="55"/>
      <c r="AC42" s="55" t="s">
        <v>61</v>
      </c>
      <c r="AD42" s="55" t="s">
        <v>117</v>
      </c>
      <c r="AE42" s="58" t="s">
        <v>43</v>
      </c>
      <c r="AF42" s="55" t="s">
        <v>43</v>
      </c>
      <c r="AG42" s="55"/>
      <c r="AH42" s="55" t="s">
        <v>61</v>
      </c>
      <c r="AI42" s="55"/>
      <c r="AJ42" s="59" t="s">
        <v>43</v>
      </c>
      <c r="AK42" s="22" t="s">
        <v>43</v>
      </c>
      <c r="AL42" s="55"/>
      <c r="AM42" s="55" t="s">
        <v>116</v>
      </c>
      <c r="AN42" s="55"/>
      <c r="AO42" s="60" t="s">
        <v>43</v>
      </c>
      <c r="AP42" s="22" t="s">
        <v>43</v>
      </c>
      <c r="AQ42" s="61"/>
      <c r="AR42" s="55" t="s">
        <v>116</v>
      </c>
      <c r="AS42" s="55"/>
      <c r="AT42" s="62" t="s">
        <v>43</v>
      </c>
      <c r="AU42" s="22" t="s">
        <v>43</v>
      </c>
      <c r="AV42" s="55"/>
      <c r="AW42" s="55" t="s">
        <v>116</v>
      </c>
      <c r="AX42" s="55"/>
      <c r="AY42" s="62" t="s">
        <v>43</v>
      </c>
      <c r="AZ42" s="22" t="s">
        <v>43</v>
      </c>
      <c r="BA42" s="55"/>
      <c r="BB42" s="55" t="s">
        <v>116</v>
      </c>
      <c r="BC42" s="55"/>
      <c r="BD42" s="62" t="s">
        <v>43</v>
      </c>
      <c r="BE42" s="22" t="s">
        <v>43</v>
      </c>
      <c r="BF42" s="55"/>
      <c r="BG42" s="55" t="s">
        <v>116</v>
      </c>
      <c r="BH42" s="55"/>
      <c r="BI42" s="62" t="s">
        <v>43</v>
      </c>
      <c r="BJ42" s="22" t="s">
        <v>43</v>
      </c>
      <c r="BK42" s="55"/>
      <c r="BL42" s="55" t="s">
        <v>116</v>
      </c>
      <c r="BM42" s="55" t="s">
        <v>117</v>
      </c>
      <c r="BN42" s="58" t="s">
        <v>43</v>
      </c>
      <c r="BO42" s="55" t="s">
        <v>43</v>
      </c>
      <c r="BP42" s="55"/>
      <c r="BQ42" s="55" t="s">
        <v>61</v>
      </c>
    </row>
    <row r="43" spans="12:69">
      <c r="M43" s="63" t="s">
        <v>118</v>
      </c>
      <c r="N43" s="18" t="s">
        <v>45</v>
      </c>
      <c r="O43" s="12"/>
      <c r="P43" s="64" t="s">
        <v>67</v>
      </c>
      <c r="Q43" s="55" t="s">
        <v>68</v>
      </c>
      <c r="R43" s="55" t="s">
        <v>64</v>
      </c>
      <c r="S43" s="55" t="s">
        <v>65</v>
      </c>
      <c r="T43" s="55"/>
      <c r="U43" s="56" t="s">
        <v>119</v>
      </c>
      <c r="V43" s="22" t="s">
        <v>119</v>
      </c>
      <c r="W43" s="22" t="s">
        <v>64</v>
      </c>
      <c r="X43" s="55" t="s">
        <v>65</v>
      </c>
      <c r="Y43" s="55">
        <v>120</v>
      </c>
      <c r="Z43" s="57" t="s">
        <v>120</v>
      </c>
      <c r="AA43" s="55" t="s">
        <v>120</v>
      </c>
      <c r="AB43" s="55" t="s">
        <v>64</v>
      </c>
      <c r="AC43" s="55" t="s">
        <v>65</v>
      </c>
      <c r="AD43" s="55" t="s">
        <v>121</v>
      </c>
      <c r="AE43" s="58" t="s">
        <v>122</v>
      </c>
      <c r="AF43" s="55" t="s">
        <v>122</v>
      </c>
      <c r="AG43" s="55" t="s">
        <v>64</v>
      </c>
      <c r="AH43" s="55" t="s">
        <v>65</v>
      </c>
      <c r="AI43" s="65" t="s">
        <v>123</v>
      </c>
      <c r="AJ43" s="59" t="s">
        <v>124</v>
      </c>
      <c r="AK43" s="22" t="s">
        <v>124</v>
      </c>
      <c r="AL43" s="22" t="s">
        <v>64</v>
      </c>
      <c r="AM43" s="55" t="s">
        <v>65</v>
      </c>
      <c r="AN43" s="65" t="s">
        <v>125</v>
      </c>
      <c r="AO43" s="60" t="s">
        <v>126</v>
      </c>
      <c r="AP43" s="22" t="s">
        <v>126</v>
      </c>
      <c r="AQ43" s="23" t="s">
        <v>64</v>
      </c>
      <c r="AR43" s="55" t="s">
        <v>65</v>
      </c>
      <c r="AS43" s="55"/>
      <c r="AT43" s="62" t="s">
        <v>127</v>
      </c>
      <c r="AU43" s="22" t="s">
        <v>127</v>
      </c>
      <c r="AV43" s="22" t="s">
        <v>64</v>
      </c>
      <c r="AW43" s="55" t="s">
        <v>65</v>
      </c>
      <c r="AX43" s="55"/>
      <c r="AY43" s="62" t="s">
        <v>128</v>
      </c>
      <c r="AZ43" s="22" t="s">
        <v>128</v>
      </c>
      <c r="BA43" s="22" t="s">
        <v>64</v>
      </c>
      <c r="BB43" s="55" t="s">
        <v>65</v>
      </c>
      <c r="BC43" s="55"/>
      <c r="BD43" s="62" t="s">
        <v>129</v>
      </c>
      <c r="BE43" s="22" t="s">
        <v>129</v>
      </c>
      <c r="BF43" s="22" t="s">
        <v>64</v>
      </c>
      <c r="BG43" s="55" t="s">
        <v>65</v>
      </c>
      <c r="BH43" s="55"/>
      <c r="BI43" s="62" t="s">
        <v>130</v>
      </c>
      <c r="BJ43" s="22" t="s">
        <v>130</v>
      </c>
      <c r="BK43" s="22" t="s">
        <v>64</v>
      </c>
      <c r="BL43" s="55" t="s">
        <v>65</v>
      </c>
      <c r="BM43" s="55" t="s">
        <v>131</v>
      </c>
      <c r="BN43" s="58" t="s">
        <v>132</v>
      </c>
      <c r="BO43" s="55" t="s">
        <v>132</v>
      </c>
      <c r="BP43" s="55" t="s">
        <v>64</v>
      </c>
      <c r="BQ43" s="55" t="s">
        <v>65</v>
      </c>
    </row>
    <row r="44" spans="12:69">
      <c r="M44" s="63" t="s">
        <v>133</v>
      </c>
      <c r="N44" s="15" t="s">
        <v>56</v>
      </c>
      <c r="O44" s="13">
        <v>11</v>
      </c>
      <c r="P44" s="12"/>
      <c r="Q44" s="55"/>
      <c r="R44" s="55"/>
      <c r="S44" s="55"/>
      <c r="T44" s="66"/>
      <c r="U44" s="56" t="s">
        <v>67</v>
      </c>
      <c r="V44" s="22" t="s">
        <v>68</v>
      </c>
      <c r="W44" s="31"/>
      <c r="X44" s="27"/>
      <c r="Y44" s="67" t="s">
        <v>100</v>
      </c>
      <c r="Z44" s="68" t="s">
        <v>67</v>
      </c>
      <c r="AA44" s="27" t="s">
        <v>68</v>
      </c>
      <c r="AB44" s="31"/>
      <c r="AC44" s="27"/>
      <c r="AD44" s="67"/>
      <c r="AE44" s="69" t="s">
        <v>67</v>
      </c>
      <c r="AF44" s="27" t="s">
        <v>68</v>
      </c>
      <c r="AG44" s="31"/>
      <c r="AH44" s="27"/>
      <c r="AI44" s="40" t="s">
        <v>134</v>
      </c>
      <c r="AJ44" s="59" t="s">
        <v>67</v>
      </c>
      <c r="AK44" s="22" t="s">
        <v>68</v>
      </c>
      <c r="AL44" s="27"/>
      <c r="AM44" s="27"/>
      <c r="AN44" s="67" t="s">
        <v>135</v>
      </c>
      <c r="AO44" s="60" t="s">
        <v>67</v>
      </c>
      <c r="AP44" s="22" t="s">
        <v>68</v>
      </c>
      <c r="AQ44" s="31"/>
      <c r="AR44" s="27"/>
      <c r="AS44" s="66"/>
      <c r="AT44" s="62" t="s">
        <v>67</v>
      </c>
      <c r="AU44" s="22" t="s">
        <v>68</v>
      </c>
      <c r="AV44" s="31"/>
      <c r="AW44" s="27"/>
      <c r="AX44" s="27"/>
      <c r="AY44" s="62" t="s">
        <v>67</v>
      </c>
      <c r="AZ44" s="22" t="s">
        <v>68</v>
      </c>
      <c r="BA44" s="31"/>
      <c r="BB44" s="27"/>
      <c r="BC44" s="27"/>
      <c r="BD44" s="62" t="s">
        <v>67</v>
      </c>
      <c r="BE44" s="22" t="s">
        <v>68</v>
      </c>
      <c r="BF44" s="31"/>
      <c r="BG44" s="27"/>
      <c r="BH44" s="27"/>
      <c r="BI44" s="62" t="s">
        <v>67</v>
      </c>
      <c r="BJ44" s="22" t="s">
        <v>68</v>
      </c>
      <c r="BK44" s="31"/>
      <c r="BL44" s="27"/>
      <c r="BM44" s="67"/>
      <c r="BN44" s="69" t="s">
        <v>67</v>
      </c>
      <c r="BO44" s="27" t="s">
        <v>68</v>
      </c>
      <c r="BP44" s="31"/>
      <c r="BQ44" s="29"/>
    </row>
    <row r="45" spans="12:69">
      <c r="M45" s="55">
        <v>34.291800000000002</v>
      </c>
      <c r="N45" s="18" t="s">
        <v>49</v>
      </c>
      <c r="O45" s="13">
        <v>10</v>
      </c>
      <c r="P45" s="70">
        <v>1173.637483</v>
      </c>
      <c r="Q45" s="30" t="s">
        <v>74</v>
      </c>
      <c r="R45" s="30"/>
      <c r="S45" s="30"/>
      <c r="T45" s="71">
        <v>162.05282</v>
      </c>
      <c r="U45" s="36">
        <f t="shared" ref="U45:U54" si="3">P45+T45</f>
        <v>1335.6903029999999</v>
      </c>
      <c r="V45" s="30" t="s">
        <v>74</v>
      </c>
      <c r="W45" s="30"/>
      <c r="X45" s="30"/>
      <c r="Y45" s="9">
        <v>42.010599999999997</v>
      </c>
      <c r="Z45" s="72">
        <f t="shared" ref="Z45:Z54" si="4">P45+Y45</f>
        <v>1215.648083</v>
      </c>
      <c r="AA45" s="27" t="s">
        <v>74</v>
      </c>
      <c r="AB45" s="27"/>
      <c r="AC45" s="27"/>
      <c r="AD45" s="9">
        <v>24</v>
      </c>
      <c r="AE45" s="73">
        <f t="shared" ref="AE45:AE54" si="5">P45+AD45</f>
        <v>1197.637483</v>
      </c>
      <c r="AF45" s="30" t="s">
        <v>74</v>
      </c>
      <c r="AG45" s="27"/>
      <c r="AH45" s="29"/>
      <c r="AI45" s="9">
        <v>72.021124999999998</v>
      </c>
      <c r="AJ45" s="74">
        <f t="shared" ref="AJ45:AJ54" si="6">P45+AI45</f>
        <v>1245.658608</v>
      </c>
      <c r="AK45" s="30" t="s">
        <v>74</v>
      </c>
      <c r="AL45" s="30"/>
      <c r="AM45" s="30"/>
      <c r="AN45" s="9">
        <v>12</v>
      </c>
      <c r="AO45" s="75">
        <f t="shared" ref="AO45:AO54" si="7">P45+AN45</f>
        <v>1185.637483</v>
      </c>
      <c r="AP45" s="30" t="s">
        <v>74</v>
      </c>
      <c r="AQ45" s="30"/>
      <c r="AR45" s="30"/>
      <c r="AS45" s="9">
        <v>144.04230000000001</v>
      </c>
      <c r="AT45" s="76">
        <f t="shared" ref="AT45:AT54" si="8">P45+AS45</f>
        <v>1317.679783</v>
      </c>
      <c r="AU45" s="30" t="s">
        <v>74</v>
      </c>
      <c r="AV45" s="30"/>
      <c r="AW45" s="30"/>
      <c r="AX45" s="9">
        <v>126.0317</v>
      </c>
      <c r="AY45" s="76">
        <f t="shared" ref="AY45:AY54" si="9">P45+AX45</f>
        <v>1299.669183</v>
      </c>
      <c r="AZ45" s="30" t="s">
        <v>74</v>
      </c>
      <c r="BA45" s="30"/>
      <c r="BB45" s="31"/>
      <c r="BC45" s="9">
        <v>108.0211</v>
      </c>
      <c r="BD45" s="76">
        <f t="shared" ref="BD45:BD54" si="10">P45+BC45</f>
        <v>1281.6585829999999</v>
      </c>
      <c r="BE45" s="76">
        <v>1281.6016</v>
      </c>
      <c r="BF45" s="77">
        <v>330.6</v>
      </c>
      <c r="BG45" s="29">
        <f>BE45-BD45</f>
        <v>-5.6982999999945605E-2</v>
      </c>
      <c r="BH45" s="9">
        <v>78.010599999999997</v>
      </c>
      <c r="BI45" s="76">
        <f t="shared" ref="BI45:BI54" si="11">P45+BH45</f>
        <v>1251.648083</v>
      </c>
      <c r="BJ45" s="30" t="s">
        <v>74</v>
      </c>
      <c r="BK45" s="30"/>
      <c r="BL45" s="30"/>
      <c r="BM45">
        <v>54.010559999999998</v>
      </c>
      <c r="BN45" s="73">
        <f t="shared" ref="BN45:BN54" si="12">P45+BM45</f>
        <v>1227.6480429999999</v>
      </c>
      <c r="BO45" s="27" t="s">
        <v>74</v>
      </c>
      <c r="BP45" s="27"/>
      <c r="BQ45" s="29"/>
    </row>
    <row r="46" spans="12:69">
      <c r="M46" s="78" t="s">
        <v>136</v>
      </c>
      <c r="N46" s="18" t="s">
        <v>58</v>
      </c>
      <c r="O46" s="13">
        <v>9</v>
      </c>
      <c r="P46" s="70">
        <v>1045.54252</v>
      </c>
      <c r="Q46" s="70">
        <v>1045.7106000000001</v>
      </c>
      <c r="R46" s="79">
        <v>246100</v>
      </c>
      <c r="S46" s="29">
        <f>Q46-P46</f>
        <v>0.16808000000014545</v>
      </c>
      <c r="T46" s="71">
        <v>162.05282</v>
      </c>
      <c r="U46" s="36">
        <f t="shared" si="3"/>
        <v>1207.5953399999999</v>
      </c>
      <c r="V46" s="36">
        <v>1207.7311999999999</v>
      </c>
      <c r="W46" s="80">
        <v>936.6</v>
      </c>
      <c r="X46" s="29">
        <f>V46-U46</f>
        <v>0.13586000000009335</v>
      </c>
      <c r="Y46" s="9">
        <v>42.010599999999997</v>
      </c>
      <c r="Z46" s="72">
        <f t="shared" si="4"/>
        <v>1087.55312</v>
      </c>
      <c r="AA46" s="27" t="s">
        <v>74</v>
      </c>
      <c r="AB46" s="27"/>
      <c r="AC46" s="27"/>
      <c r="AD46" s="9">
        <v>24</v>
      </c>
      <c r="AE46" s="73">
        <f t="shared" si="5"/>
        <v>1069.54252</v>
      </c>
      <c r="AF46" s="30" t="s">
        <v>74</v>
      </c>
      <c r="AG46" s="27"/>
      <c r="AH46" s="29"/>
      <c r="AI46" s="9">
        <v>72.021124999999998</v>
      </c>
      <c r="AJ46" s="74">
        <f t="shared" si="6"/>
        <v>1117.563645</v>
      </c>
      <c r="AK46" s="74">
        <v>1117.5509999999999</v>
      </c>
      <c r="AL46" s="81">
        <v>1309</v>
      </c>
      <c r="AM46" s="29">
        <f>AK46-AJ46</f>
        <v>-1.2645000000020445E-2</v>
      </c>
      <c r="AN46" s="9">
        <v>12</v>
      </c>
      <c r="AO46" s="75">
        <f t="shared" si="7"/>
        <v>1057.54252</v>
      </c>
      <c r="AP46" s="30" t="s">
        <v>74</v>
      </c>
      <c r="AQ46" s="30"/>
      <c r="AR46" s="30"/>
      <c r="AS46" s="9">
        <v>144.04230000000001</v>
      </c>
      <c r="AT46" s="76">
        <f t="shared" si="8"/>
        <v>1189.58482</v>
      </c>
      <c r="AU46" s="30" t="s">
        <v>74</v>
      </c>
      <c r="AV46" s="30"/>
      <c r="AW46" s="30"/>
      <c r="AX46" s="9">
        <v>126.0317</v>
      </c>
      <c r="AY46" s="76">
        <f t="shared" si="9"/>
        <v>1171.57422</v>
      </c>
      <c r="AZ46" s="30" t="s">
        <v>74</v>
      </c>
      <c r="BA46" s="30"/>
      <c r="BB46" s="31"/>
      <c r="BC46" s="9">
        <v>108.0211</v>
      </c>
      <c r="BD46" s="76">
        <f t="shared" si="10"/>
        <v>1153.5636199999999</v>
      </c>
      <c r="BE46" s="76">
        <v>1153.788</v>
      </c>
      <c r="BF46" s="77">
        <v>1857</v>
      </c>
      <c r="BG46" s="29">
        <f t="shared" ref="BG46:BG53" si="13">BE46-BD46</f>
        <v>0.22438000000011016</v>
      </c>
      <c r="BH46" s="9">
        <v>78.010599999999997</v>
      </c>
      <c r="BI46" s="76">
        <f t="shared" si="11"/>
        <v>1123.55312</v>
      </c>
      <c r="BJ46" s="30" t="s">
        <v>74</v>
      </c>
      <c r="BK46" s="30"/>
      <c r="BL46" s="30"/>
      <c r="BM46">
        <v>54.010559999999998</v>
      </c>
      <c r="BN46" s="73">
        <f t="shared" si="12"/>
        <v>1099.5530799999999</v>
      </c>
      <c r="BO46" s="82">
        <v>1099.5976000000001</v>
      </c>
      <c r="BP46" s="83">
        <v>361.7</v>
      </c>
      <c r="BQ46" s="29">
        <f>BO46-BN46</f>
        <v>4.4520000000147775E-2</v>
      </c>
    </row>
    <row r="47" spans="12:69">
      <c r="N47" s="18" t="s">
        <v>60</v>
      </c>
      <c r="O47" s="13">
        <v>8</v>
      </c>
      <c r="P47" s="70">
        <v>988.52105600000004</v>
      </c>
      <c r="Q47" s="70">
        <v>988.71339999999998</v>
      </c>
      <c r="R47" s="79">
        <v>28590</v>
      </c>
      <c r="S47" s="29">
        <f t="shared" ref="S47:S53" si="14">Q47-P47</f>
        <v>0.19234399999993457</v>
      </c>
      <c r="T47" s="71">
        <v>162.05282</v>
      </c>
      <c r="U47" s="36">
        <f t="shared" si="3"/>
        <v>1150.5738759999999</v>
      </c>
      <c r="V47" s="30" t="s">
        <v>74</v>
      </c>
      <c r="W47" s="84"/>
      <c r="X47" s="29"/>
      <c r="Y47" s="9">
        <v>42.010599999999997</v>
      </c>
      <c r="Z47" s="72">
        <f t="shared" si="4"/>
        <v>1030.5316560000001</v>
      </c>
      <c r="AA47" s="72">
        <v>1030.2234000000001</v>
      </c>
      <c r="AB47" s="85">
        <v>987.4</v>
      </c>
      <c r="AC47" s="29">
        <f>AA47-Z47</f>
        <v>-0.30825600000002851</v>
      </c>
      <c r="AD47" s="9">
        <v>24</v>
      </c>
      <c r="AE47" s="73">
        <f t="shared" si="5"/>
        <v>1012.521056</v>
      </c>
      <c r="AF47" s="30" t="s">
        <v>74</v>
      </c>
      <c r="AG47" s="27"/>
      <c r="AH47" s="29"/>
      <c r="AI47" s="9">
        <v>72.021124999999998</v>
      </c>
      <c r="AJ47" s="74">
        <f t="shared" si="6"/>
        <v>1060.542181</v>
      </c>
      <c r="AK47" s="30" t="s">
        <v>74</v>
      </c>
      <c r="AL47" s="31"/>
      <c r="AM47" s="29"/>
      <c r="AN47" s="9">
        <v>12</v>
      </c>
      <c r="AO47" s="75">
        <f t="shared" si="7"/>
        <v>1000.521056</v>
      </c>
      <c r="AP47" s="75">
        <v>1000.5377999999999</v>
      </c>
      <c r="AQ47" s="86">
        <v>142.1</v>
      </c>
      <c r="AR47" s="29">
        <f>AP47-AO47</f>
        <v>1.6743999999903281E-2</v>
      </c>
      <c r="AS47" s="9">
        <v>144.04230000000001</v>
      </c>
      <c r="AT47" s="76">
        <f t="shared" si="8"/>
        <v>1132.5633560000001</v>
      </c>
      <c r="AU47" s="30" t="s">
        <v>74</v>
      </c>
      <c r="AV47" s="30"/>
      <c r="AW47" s="30"/>
      <c r="AX47" s="9">
        <v>126.0317</v>
      </c>
      <c r="AY47" s="76">
        <f t="shared" si="9"/>
        <v>1114.552756</v>
      </c>
      <c r="AZ47" s="30" t="s">
        <v>74</v>
      </c>
      <c r="BA47" s="30"/>
      <c r="BB47" s="31"/>
      <c r="BC47" s="9">
        <v>108.0211</v>
      </c>
      <c r="BD47" s="76">
        <f t="shared" si="10"/>
        <v>1096.542156</v>
      </c>
      <c r="BE47" s="30" t="s">
        <v>74</v>
      </c>
      <c r="BF47" s="31"/>
      <c r="BG47" s="29"/>
      <c r="BH47" s="9">
        <v>78.010599999999997</v>
      </c>
      <c r="BI47" s="76">
        <f t="shared" si="11"/>
        <v>1066.5316560000001</v>
      </c>
      <c r="BJ47" s="30" t="s">
        <v>74</v>
      </c>
      <c r="BK47" s="30"/>
      <c r="BL47" s="30"/>
      <c r="BM47">
        <v>54.010559999999998</v>
      </c>
      <c r="BN47" s="73">
        <f t="shared" si="12"/>
        <v>1042.531616</v>
      </c>
      <c r="BO47" s="30" t="s">
        <v>74</v>
      </c>
      <c r="BP47" s="31"/>
      <c r="BQ47" s="29"/>
    </row>
    <row r="48" spans="12:69">
      <c r="L48" s="9">
        <f>P48+AD48</f>
        <v>911.47337800000003</v>
      </c>
      <c r="N48" s="18" t="s">
        <v>62</v>
      </c>
      <c r="O48" s="13">
        <v>7</v>
      </c>
      <c r="P48" s="70">
        <v>887.47337800000003</v>
      </c>
      <c r="Q48" s="70">
        <v>887.63679999999999</v>
      </c>
      <c r="R48" s="79">
        <v>43810</v>
      </c>
      <c r="S48" s="29">
        <f t="shared" si="14"/>
        <v>0.16342199999996865</v>
      </c>
      <c r="T48" s="71">
        <v>162.05282</v>
      </c>
      <c r="U48" s="36">
        <f t="shared" si="3"/>
        <v>1049.526198</v>
      </c>
      <c r="V48" s="36">
        <v>1049.1296</v>
      </c>
      <c r="W48" s="80">
        <v>356.1</v>
      </c>
      <c r="X48" s="29">
        <f>V48-U48</f>
        <v>-0.39659800000003997</v>
      </c>
      <c r="Y48" s="9">
        <v>42.010599999999997</v>
      </c>
      <c r="Z48" s="72">
        <f t="shared" si="4"/>
        <v>929.48397799999998</v>
      </c>
      <c r="AA48" s="72">
        <v>929.67129999999997</v>
      </c>
      <c r="AB48" s="85">
        <v>2587</v>
      </c>
      <c r="AC48" s="29">
        <f t="shared" ref="AC48:AC54" si="15">AA48-Z48</f>
        <v>0.18732199999999466</v>
      </c>
      <c r="AD48" s="9">
        <v>24</v>
      </c>
      <c r="AE48" s="73">
        <f t="shared" si="5"/>
        <v>911.47337800000003</v>
      </c>
      <c r="AF48" s="82">
        <v>911.44680000000005</v>
      </c>
      <c r="AG48" s="83">
        <v>7707</v>
      </c>
      <c r="AH48" s="29">
        <f>AF48-AE48</f>
        <v>-2.6577999999972235E-2</v>
      </c>
      <c r="AI48" s="9">
        <v>72.021124999999998</v>
      </c>
      <c r="AJ48" s="74">
        <f t="shared" si="6"/>
        <v>959.49450300000001</v>
      </c>
      <c r="AK48" s="30" t="s">
        <v>74</v>
      </c>
      <c r="AL48" s="31"/>
      <c r="AM48" s="29"/>
      <c r="AN48" s="9">
        <v>12</v>
      </c>
      <c r="AO48" s="75">
        <f t="shared" si="7"/>
        <v>899.47337800000003</v>
      </c>
      <c r="AP48" s="75">
        <v>899.87</v>
      </c>
      <c r="AQ48" s="86">
        <v>3464</v>
      </c>
      <c r="AR48" s="29">
        <f t="shared" ref="AR48:AR54" si="16">AP48-AO48</f>
        <v>0.39662199999997938</v>
      </c>
      <c r="AS48" s="9">
        <v>144.04230000000001</v>
      </c>
      <c r="AT48" s="76">
        <f t="shared" si="8"/>
        <v>1031.515678</v>
      </c>
      <c r="AU48" s="76">
        <v>1031.7349999999999</v>
      </c>
      <c r="AV48" s="77">
        <v>351.5</v>
      </c>
      <c r="AW48" s="29">
        <f>AU48-AT48</f>
        <v>0.21932199999992008</v>
      </c>
      <c r="AX48" s="9">
        <v>126.0317</v>
      </c>
      <c r="AY48" s="76">
        <f t="shared" si="9"/>
        <v>1013.505078</v>
      </c>
      <c r="AZ48" s="30" t="s">
        <v>74</v>
      </c>
      <c r="BA48" s="30"/>
      <c r="BB48" s="31"/>
      <c r="BC48" s="9">
        <v>108.0211</v>
      </c>
      <c r="BD48" s="76">
        <f t="shared" si="10"/>
        <v>995.49447800000007</v>
      </c>
      <c r="BE48" s="76">
        <v>995.13620000000003</v>
      </c>
      <c r="BF48" s="77">
        <v>2494</v>
      </c>
      <c r="BG48" s="29">
        <f t="shared" si="13"/>
        <v>-0.35827800000004117</v>
      </c>
      <c r="BH48" s="9">
        <v>78.010599999999997</v>
      </c>
      <c r="BI48" s="76">
        <f t="shared" si="11"/>
        <v>965.48397799999998</v>
      </c>
      <c r="BJ48" s="30" t="s">
        <v>74</v>
      </c>
      <c r="BK48" s="30"/>
      <c r="BL48" s="30"/>
      <c r="BM48">
        <v>54.010559999999998</v>
      </c>
      <c r="BN48" s="73">
        <f t="shared" si="12"/>
        <v>941.48393800000008</v>
      </c>
      <c r="BO48" s="30" t="s">
        <v>74</v>
      </c>
      <c r="BP48" s="31"/>
      <c r="BQ48" s="29"/>
    </row>
    <row r="49" spans="4:70">
      <c r="N49" s="18" t="s">
        <v>54</v>
      </c>
      <c r="O49" s="13">
        <v>6</v>
      </c>
      <c r="P49" s="70">
        <v>772.44643499999995</v>
      </c>
      <c r="Q49" s="70">
        <v>772.59479999999996</v>
      </c>
      <c r="R49" s="79">
        <v>112700</v>
      </c>
      <c r="S49" s="29">
        <f t="shared" si="14"/>
        <v>0.14836500000001251</v>
      </c>
      <c r="T49" s="71">
        <v>162.05282</v>
      </c>
      <c r="U49" s="36">
        <f t="shared" si="3"/>
        <v>934.49925499999995</v>
      </c>
      <c r="V49" s="30" t="s">
        <v>74</v>
      </c>
      <c r="W49" s="84"/>
      <c r="X49" s="29"/>
      <c r="Y49" s="9">
        <v>42.010599999999997</v>
      </c>
      <c r="Z49" s="72">
        <f t="shared" si="4"/>
        <v>814.45703499999991</v>
      </c>
      <c r="AA49" s="30" t="s">
        <v>74</v>
      </c>
      <c r="AB49" s="84"/>
      <c r="AC49" s="29"/>
      <c r="AD49" s="9">
        <v>24</v>
      </c>
      <c r="AE49" s="73">
        <f t="shared" si="5"/>
        <v>796.44643499999995</v>
      </c>
      <c r="AF49" s="82">
        <v>796.61580000000004</v>
      </c>
      <c r="AG49" s="83">
        <v>207.5</v>
      </c>
      <c r="AH49" s="29">
        <f>AF49-AE49</f>
        <v>0.16936500000008436</v>
      </c>
      <c r="AI49" s="9">
        <v>72.021124999999998</v>
      </c>
      <c r="AJ49" s="74">
        <f t="shared" si="6"/>
        <v>844.46755999999993</v>
      </c>
      <c r="AK49" s="74">
        <v>844.59090000000003</v>
      </c>
      <c r="AL49" s="81">
        <v>627</v>
      </c>
      <c r="AM49" s="29">
        <f t="shared" ref="AM49:AM54" si="17">AK49-AJ49</f>
        <v>0.12334000000009837</v>
      </c>
      <c r="AN49" s="9">
        <v>12</v>
      </c>
      <c r="AO49" s="75">
        <f t="shared" si="7"/>
        <v>784.44643499999995</v>
      </c>
      <c r="AP49" s="30" t="s">
        <v>74</v>
      </c>
      <c r="AQ49" s="31"/>
      <c r="AR49" s="29"/>
      <c r="AS49" s="9">
        <v>144.04230000000001</v>
      </c>
      <c r="AT49" s="76">
        <f t="shared" si="8"/>
        <v>916.48873499999991</v>
      </c>
      <c r="AU49" s="30" t="s">
        <v>74</v>
      </c>
      <c r="AV49" s="31"/>
      <c r="AW49" s="29"/>
      <c r="AX49" s="9">
        <v>126.0317</v>
      </c>
      <c r="AY49" s="76">
        <f t="shared" si="9"/>
        <v>898.47813499999995</v>
      </c>
      <c r="AZ49" s="30" t="s">
        <v>74</v>
      </c>
      <c r="BA49" s="30"/>
      <c r="BB49" s="31"/>
      <c r="BC49" s="9">
        <v>108.0211</v>
      </c>
      <c r="BD49" s="76">
        <f t="shared" si="10"/>
        <v>880.467535</v>
      </c>
      <c r="BE49" s="30" t="s">
        <v>74</v>
      </c>
      <c r="BF49" s="31"/>
      <c r="BG49" s="29"/>
      <c r="BH49" s="9">
        <v>78.010599999999997</v>
      </c>
      <c r="BI49" s="76">
        <f t="shared" si="11"/>
        <v>850.45703499999991</v>
      </c>
      <c r="BJ49" s="30" t="s">
        <v>74</v>
      </c>
      <c r="BK49" s="30"/>
      <c r="BL49" s="30"/>
      <c r="BM49">
        <v>54.010559999999998</v>
      </c>
      <c r="BN49" s="73">
        <f t="shared" si="12"/>
        <v>826.45699500000001</v>
      </c>
      <c r="BO49" s="30" t="s">
        <v>74</v>
      </c>
      <c r="BP49" s="31"/>
      <c r="BQ49" s="29"/>
    </row>
    <row r="50" spans="4:70">
      <c r="N50" s="18" t="s">
        <v>70</v>
      </c>
      <c r="O50" s="13">
        <v>5</v>
      </c>
      <c r="P50" s="70">
        <v>673.37802099999999</v>
      </c>
      <c r="Q50" s="70">
        <v>673.50409999999999</v>
      </c>
      <c r="R50" s="79">
        <v>58500</v>
      </c>
      <c r="S50" s="29">
        <f t="shared" si="14"/>
        <v>0.12607900000000427</v>
      </c>
      <c r="T50" s="71">
        <v>162.05282</v>
      </c>
      <c r="U50" s="36">
        <f t="shared" si="3"/>
        <v>835.43084099999999</v>
      </c>
      <c r="V50" s="36">
        <v>835.23</v>
      </c>
      <c r="W50" s="80">
        <v>1200</v>
      </c>
      <c r="X50" s="29">
        <f>V50-U50</f>
        <v>-0.20084099999996852</v>
      </c>
      <c r="Y50" s="9">
        <v>42.010599999999997</v>
      </c>
      <c r="Z50" s="72">
        <f t="shared" si="4"/>
        <v>715.38862099999994</v>
      </c>
      <c r="AA50" s="30" t="s">
        <v>74</v>
      </c>
      <c r="AB50" s="84"/>
      <c r="AC50" s="29"/>
      <c r="AD50" s="9">
        <v>24</v>
      </c>
      <c r="AE50" s="73">
        <f t="shared" si="5"/>
        <v>697.37802099999999</v>
      </c>
      <c r="AF50" s="30" t="s">
        <v>74</v>
      </c>
      <c r="AG50" s="31"/>
      <c r="AH50" s="29"/>
      <c r="AI50" s="9">
        <v>72.021124999999998</v>
      </c>
      <c r="AJ50" s="74">
        <f t="shared" si="6"/>
        <v>745.39914599999997</v>
      </c>
      <c r="AK50" s="30" t="s">
        <v>74</v>
      </c>
      <c r="AL50" s="31"/>
      <c r="AM50" s="29"/>
      <c r="AN50" s="9">
        <v>12</v>
      </c>
      <c r="AO50" s="75">
        <f t="shared" si="7"/>
        <v>685.37802099999999</v>
      </c>
      <c r="AP50" s="75">
        <v>685.78959999999995</v>
      </c>
      <c r="AQ50" s="86">
        <v>3874</v>
      </c>
      <c r="AR50" s="29">
        <f t="shared" si="16"/>
        <v>0.41157899999996062</v>
      </c>
      <c r="AS50" s="9">
        <v>144.04230000000001</v>
      </c>
      <c r="AT50" s="76">
        <f t="shared" si="8"/>
        <v>817.42032100000006</v>
      </c>
      <c r="AU50" s="30" t="s">
        <v>74</v>
      </c>
      <c r="AV50" s="31"/>
      <c r="AW50" s="29"/>
      <c r="AX50" s="9">
        <v>126.0317</v>
      </c>
      <c r="AY50" s="76">
        <f t="shared" si="9"/>
        <v>799.40972099999999</v>
      </c>
      <c r="AZ50" s="76">
        <v>799.59910000000002</v>
      </c>
      <c r="BA50" s="77">
        <v>2061</v>
      </c>
      <c r="BB50" s="29">
        <f>AZ50-AY50</f>
        <v>0.18937900000003083</v>
      </c>
      <c r="BC50" s="9">
        <v>108.0211</v>
      </c>
      <c r="BD50" s="76">
        <f t="shared" si="10"/>
        <v>781.39912100000004</v>
      </c>
      <c r="BE50" s="30" t="s">
        <v>74</v>
      </c>
      <c r="BF50" s="31"/>
      <c r="BG50" s="29"/>
      <c r="BH50" s="9">
        <v>78.010599999999997</v>
      </c>
      <c r="BI50" s="76">
        <f t="shared" si="11"/>
        <v>751.38862099999994</v>
      </c>
      <c r="BJ50" s="30" t="s">
        <v>74</v>
      </c>
      <c r="BK50" s="30"/>
      <c r="BL50" s="30"/>
      <c r="BM50">
        <v>54.010559999999998</v>
      </c>
      <c r="BN50" s="73">
        <f t="shared" si="12"/>
        <v>727.38858099999993</v>
      </c>
      <c r="BO50" s="30" t="s">
        <v>74</v>
      </c>
      <c r="BP50" s="31"/>
      <c r="BQ50" s="29"/>
    </row>
    <row r="51" spans="4:70">
      <c r="E51" s="87"/>
      <c r="F51" s="88"/>
      <c r="G51" s="11" t="s">
        <v>67</v>
      </c>
      <c r="H51" s="11" t="s">
        <v>68</v>
      </c>
      <c r="I51" s="11" t="s">
        <v>64</v>
      </c>
      <c r="J51" s="41" t="s">
        <v>137</v>
      </c>
      <c r="N51" s="18" t="s">
        <v>76</v>
      </c>
      <c r="O51" s="13">
        <v>4</v>
      </c>
      <c r="P51" s="70">
        <v>545.31944299999998</v>
      </c>
      <c r="Q51" s="70">
        <v>545.43370000000004</v>
      </c>
      <c r="R51" s="79">
        <v>42030</v>
      </c>
      <c r="S51" s="29">
        <f t="shared" si="14"/>
        <v>0.114257000000066</v>
      </c>
      <c r="T51" s="71">
        <v>162.05282</v>
      </c>
      <c r="U51" s="36">
        <f t="shared" si="3"/>
        <v>707.37226299999998</v>
      </c>
      <c r="V51" s="30" t="s">
        <v>74</v>
      </c>
      <c r="W51" s="84"/>
      <c r="X51" s="29"/>
      <c r="Y51" s="9">
        <v>42.010599999999997</v>
      </c>
      <c r="Z51" s="72">
        <f t="shared" si="4"/>
        <v>587.33004299999993</v>
      </c>
      <c r="AA51" s="72">
        <v>587.55579999999998</v>
      </c>
      <c r="AB51" s="85">
        <v>52890</v>
      </c>
      <c r="AC51" s="29">
        <f t="shared" si="15"/>
        <v>0.22575700000004417</v>
      </c>
      <c r="AD51" s="9">
        <v>24</v>
      </c>
      <c r="AE51" s="73">
        <f t="shared" si="5"/>
        <v>569.31944299999998</v>
      </c>
      <c r="AF51" s="82">
        <v>569.09230000000002</v>
      </c>
      <c r="AG51" s="83">
        <v>9739</v>
      </c>
      <c r="AH51" s="29">
        <f>AF51-AE51</f>
        <v>-0.22714299999995546</v>
      </c>
      <c r="AI51" s="9">
        <v>72.021124999999998</v>
      </c>
      <c r="AJ51" s="74">
        <f t="shared" si="6"/>
        <v>617.34056799999996</v>
      </c>
      <c r="AK51" s="74">
        <v>617.17160000000001</v>
      </c>
      <c r="AL51" s="81">
        <v>960.2</v>
      </c>
      <c r="AM51" s="29">
        <f t="shared" si="17"/>
        <v>-0.16896799999994982</v>
      </c>
      <c r="AN51" s="9">
        <v>12</v>
      </c>
      <c r="AO51" s="75">
        <f t="shared" si="7"/>
        <v>557.31944299999998</v>
      </c>
      <c r="AP51" s="30" t="s">
        <v>74</v>
      </c>
      <c r="AQ51" s="31"/>
      <c r="AR51" s="29"/>
      <c r="AS51" s="9">
        <v>144.04230000000001</v>
      </c>
      <c r="AT51" s="76">
        <f t="shared" si="8"/>
        <v>689.36174299999993</v>
      </c>
      <c r="AU51" s="76">
        <v>689.14409999999998</v>
      </c>
      <c r="AV51" s="77">
        <v>15640</v>
      </c>
      <c r="AW51" s="29">
        <f>AU51-AT51</f>
        <v>-0.21764299999995274</v>
      </c>
      <c r="AX51" s="9">
        <v>126.0317</v>
      </c>
      <c r="AY51" s="76">
        <f t="shared" si="9"/>
        <v>671.35114299999998</v>
      </c>
      <c r="AZ51" s="76">
        <v>670.94349999999997</v>
      </c>
      <c r="BA51" s="77">
        <v>15640</v>
      </c>
      <c r="BB51" s="29">
        <f>AZ51-AY51</f>
        <v>-0.40764300000000731</v>
      </c>
      <c r="BC51" s="9">
        <v>108.0211</v>
      </c>
      <c r="BD51" s="76">
        <f t="shared" si="10"/>
        <v>653.34054300000003</v>
      </c>
      <c r="BE51" s="76">
        <v>652.95989999999995</v>
      </c>
      <c r="BF51" s="77">
        <v>7482</v>
      </c>
      <c r="BG51" s="29">
        <f t="shared" si="13"/>
        <v>-0.38064300000007734</v>
      </c>
      <c r="BH51" s="9">
        <v>78.010599999999997</v>
      </c>
      <c r="BI51" s="76">
        <f t="shared" si="11"/>
        <v>623.33004299999993</v>
      </c>
      <c r="BJ51" s="76">
        <v>622.97360000000003</v>
      </c>
      <c r="BK51" s="77">
        <v>6769</v>
      </c>
      <c r="BL51" s="29">
        <f>BJ51-BI51</f>
        <v>-0.35644299999989926</v>
      </c>
      <c r="BM51">
        <v>54.010559999999998</v>
      </c>
      <c r="BN51" s="73">
        <f t="shared" si="12"/>
        <v>599.33000300000003</v>
      </c>
      <c r="BO51" s="30" t="s">
        <v>74</v>
      </c>
      <c r="BP51" s="31"/>
      <c r="BQ51" s="29"/>
    </row>
    <row r="52" spans="4:70">
      <c r="D52" s="89" t="s">
        <v>138</v>
      </c>
      <c r="E52" s="90" t="s">
        <v>139</v>
      </c>
      <c r="G52" s="9">
        <v>1234.6248434699999</v>
      </c>
      <c r="H52" t="s">
        <v>74</v>
      </c>
      <c r="N52" s="18" t="s">
        <v>79</v>
      </c>
      <c r="O52" s="13">
        <v>3</v>
      </c>
      <c r="P52" s="70">
        <v>474.282329</v>
      </c>
      <c r="Q52" s="70">
        <v>474.3809</v>
      </c>
      <c r="R52" s="79">
        <v>34520</v>
      </c>
      <c r="S52" s="29">
        <f t="shared" si="14"/>
        <v>9.8570999999992637E-2</v>
      </c>
      <c r="T52" s="71">
        <v>162.05282</v>
      </c>
      <c r="U52" s="36">
        <f t="shared" si="3"/>
        <v>636.335149</v>
      </c>
      <c r="V52" s="36">
        <v>636.06489999999997</v>
      </c>
      <c r="W52" s="80">
        <v>10200</v>
      </c>
      <c r="X52" s="29">
        <f>V52-U52</f>
        <v>-0.27024900000003527</v>
      </c>
      <c r="Y52" s="9">
        <v>42.010599999999997</v>
      </c>
      <c r="Z52" s="72">
        <f t="shared" si="4"/>
        <v>516.29292899999996</v>
      </c>
      <c r="AA52" s="72">
        <v>516.28809999999999</v>
      </c>
      <c r="AB52" s="85">
        <v>3148</v>
      </c>
      <c r="AC52" s="29">
        <f t="shared" si="15"/>
        <v>-4.8289999999724387E-3</v>
      </c>
      <c r="AD52" s="9">
        <v>24</v>
      </c>
      <c r="AE52" s="73">
        <f t="shared" si="5"/>
        <v>498.282329</v>
      </c>
      <c r="AF52" s="82">
        <v>498.39060000000001</v>
      </c>
      <c r="AG52" s="83">
        <v>2163</v>
      </c>
      <c r="AH52" s="29">
        <f>AF52-AE52</f>
        <v>0.108271000000002</v>
      </c>
      <c r="AI52" s="9">
        <v>72.021124999999998</v>
      </c>
      <c r="AJ52" s="74">
        <f t="shared" si="6"/>
        <v>546.30345399999999</v>
      </c>
      <c r="AK52" s="74">
        <v>546.452</v>
      </c>
      <c r="AL52" s="81">
        <v>13780</v>
      </c>
      <c r="AM52" s="29">
        <f t="shared" si="17"/>
        <v>0.14854600000001028</v>
      </c>
      <c r="AN52" s="9">
        <v>12</v>
      </c>
      <c r="AO52" s="75">
        <f t="shared" si="7"/>
        <v>486.282329</v>
      </c>
      <c r="AP52" s="75">
        <v>486.16410000000002</v>
      </c>
      <c r="AQ52" s="86">
        <v>1215</v>
      </c>
      <c r="AR52" s="29">
        <f t="shared" si="16"/>
        <v>-0.11822899999998526</v>
      </c>
      <c r="AS52" s="9">
        <v>144.04230000000001</v>
      </c>
      <c r="AT52" s="76">
        <f t="shared" si="8"/>
        <v>618.32462899999996</v>
      </c>
      <c r="AU52" s="91">
        <v>618.06889999999999</v>
      </c>
      <c r="AV52" s="77">
        <v>2760</v>
      </c>
      <c r="AW52" s="29">
        <f>AU52-AT52</f>
        <v>-0.25572899999997389</v>
      </c>
      <c r="AX52" s="9">
        <v>126.0317</v>
      </c>
      <c r="AY52" s="76">
        <f t="shared" si="9"/>
        <v>600.314029</v>
      </c>
      <c r="AZ52" s="91">
        <v>600.49369999999999</v>
      </c>
      <c r="BA52" s="77">
        <v>3555</v>
      </c>
      <c r="BB52" s="29">
        <f>AZ52-AY52</f>
        <v>0.17967099999998482</v>
      </c>
      <c r="BC52" s="9">
        <v>108.0211</v>
      </c>
      <c r="BD52" s="76">
        <f t="shared" si="10"/>
        <v>582.30342900000005</v>
      </c>
      <c r="BE52" s="91">
        <v>582.78459999999995</v>
      </c>
      <c r="BF52" s="77">
        <v>4507</v>
      </c>
      <c r="BG52" s="29">
        <f t="shared" si="13"/>
        <v>0.48117099999990387</v>
      </c>
      <c r="BH52" s="9">
        <v>78.010599999999997</v>
      </c>
      <c r="BI52" s="76">
        <f t="shared" si="11"/>
        <v>552.29292899999996</v>
      </c>
      <c r="BJ52" s="27" t="s">
        <v>74</v>
      </c>
      <c r="BK52" s="31"/>
      <c r="BL52" s="29"/>
      <c r="BM52">
        <v>54.010559999999998</v>
      </c>
      <c r="BN52" s="73">
        <f t="shared" si="12"/>
        <v>528.29288900000006</v>
      </c>
      <c r="BO52" s="82">
        <v>528.50419999999997</v>
      </c>
      <c r="BP52" s="83">
        <v>580.9</v>
      </c>
      <c r="BQ52" s="29">
        <f>BO52-BN52</f>
        <v>0.21131099999990965</v>
      </c>
    </row>
    <row r="53" spans="4:70">
      <c r="D53" s="89" t="s">
        <v>140</v>
      </c>
      <c r="E53" s="90" t="s">
        <v>141</v>
      </c>
      <c r="G53" s="9">
        <v>617.81605973499995</v>
      </c>
      <c r="H53" s="9">
        <v>618.06889999999999</v>
      </c>
      <c r="I53" s="46">
        <v>2760</v>
      </c>
      <c r="J53" s="92">
        <f>H53-G53</f>
        <v>0.25284026500003165</v>
      </c>
      <c r="N53" s="18" t="s">
        <v>82</v>
      </c>
      <c r="O53" s="13">
        <v>2</v>
      </c>
      <c r="P53" s="70">
        <v>288.20301599999999</v>
      </c>
      <c r="Q53" s="70">
        <v>288.3349</v>
      </c>
      <c r="R53" s="79">
        <v>15400</v>
      </c>
      <c r="S53" s="29">
        <f t="shared" si="14"/>
        <v>0.13188400000001366</v>
      </c>
      <c r="T53" s="71">
        <v>162.05282</v>
      </c>
      <c r="U53" s="36">
        <f t="shared" si="3"/>
        <v>450.25583599999999</v>
      </c>
      <c r="V53" s="30" t="s">
        <v>74</v>
      </c>
      <c r="W53" s="84"/>
      <c r="X53" s="29"/>
      <c r="Y53" s="9">
        <v>42.010599999999997</v>
      </c>
      <c r="Z53" s="72">
        <f t="shared" si="4"/>
        <v>330.213616</v>
      </c>
      <c r="AA53" s="30" t="s">
        <v>74</v>
      </c>
      <c r="AB53" s="84"/>
      <c r="AC53" s="29"/>
      <c r="AD53" s="9">
        <v>24</v>
      </c>
      <c r="AE53" s="73">
        <f t="shared" si="5"/>
        <v>312.20301599999999</v>
      </c>
      <c r="AF53" s="82">
        <v>312.41629999999998</v>
      </c>
      <c r="AG53" s="83">
        <v>2439</v>
      </c>
      <c r="AH53" s="29">
        <f>AF53-AE53</f>
        <v>0.21328399999998737</v>
      </c>
      <c r="AI53" s="9">
        <v>72.021124999999998</v>
      </c>
      <c r="AJ53" s="74">
        <f t="shared" si="6"/>
        <v>360.22414099999997</v>
      </c>
      <c r="AK53" s="30" t="s">
        <v>74</v>
      </c>
      <c r="AL53" s="31"/>
      <c r="AM53" s="29"/>
      <c r="AN53" s="9">
        <v>12</v>
      </c>
      <c r="AO53" s="75">
        <f t="shared" si="7"/>
        <v>300.20301599999999</v>
      </c>
      <c r="AP53" s="75">
        <v>300.34949999999998</v>
      </c>
      <c r="AQ53" s="86">
        <v>957.7</v>
      </c>
      <c r="AR53" s="29">
        <f t="shared" si="16"/>
        <v>0.14648399999998674</v>
      </c>
      <c r="AS53" s="9">
        <v>144.04230000000001</v>
      </c>
      <c r="AT53" s="76">
        <f t="shared" si="8"/>
        <v>432.245316</v>
      </c>
      <c r="AU53" s="27" t="s">
        <v>74</v>
      </c>
      <c r="AV53" s="31"/>
      <c r="AW53" s="29"/>
      <c r="AX53" s="9">
        <v>126.0317</v>
      </c>
      <c r="AY53" s="76">
        <f t="shared" si="9"/>
        <v>414.23471599999999</v>
      </c>
      <c r="AZ53" s="91">
        <v>414.41910000000001</v>
      </c>
      <c r="BA53" s="77">
        <v>3491</v>
      </c>
      <c r="BB53" s="29">
        <f>AZ53-AY53</f>
        <v>0.18438400000002275</v>
      </c>
      <c r="BC53" s="9">
        <v>108.0211</v>
      </c>
      <c r="BD53" s="76">
        <f t="shared" si="10"/>
        <v>396.22411599999998</v>
      </c>
      <c r="BE53" s="91">
        <v>395.93220000000002</v>
      </c>
      <c r="BF53" s="77">
        <v>420.6</v>
      </c>
      <c r="BG53" s="29">
        <f t="shared" si="13"/>
        <v>-0.29191599999995788</v>
      </c>
      <c r="BH53" s="9">
        <v>78.010599999999997</v>
      </c>
      <c r="BI53" s="76">
        <f t="shared" si="11"/>
        <v>366.213616</v>
      </c>
      <c r="BJ53" s="27" t="s">
        <v>74</v>
      </c>
      <c r="BK53" s="31"/>
      <c r="BL53" s="29"/>
      <c r="BM53">
        <v>54.010559999999998</v>
      </c>
      <c r="BN53" s="73">
        <f t="shared" si="12"/>
        <v>342.21357599999999</v>
      </c>
      <c r="BO53" s="82">
        <v>342.2971</v>
      </c>
      <c r="BP53" s="83">
        <v>651.20000000000005</v>
      </c>
      <c r="BQ53" s="29">
        <f>BO53-BN53</f>
        <v>8.3524000000011256E-2</v>
      </c>
    </row>
    <row r="54" spans="4:70">
      <c r="D54" s="41" t="s">
        <v>142</v>
      </c>
      <c r="E54" s="90" t="s">
        <v>139</v>
      </c>
      <c r="G54" s="9">
        <v>1258.6360854699999</v>
      </c>
      <c r="H54" s="9">
        <v>1259.0867000000001</v>
      </c>
      <c r="I54" s="46">
        <v>1996</v>
      </c>
      <c r="J54" s="92">
        <f t="shared" ref="J54:J60" si="18">H54-G54</f>
        <v>0.45061453000016627</v>
      </c>
      <c r="N54" s="18" t="s">
        <v>59</v>
      </c>
      <c r="O54" s="13">
        <v>1</v>
      </c>
      <c r="P54" s="70">
        <v>175.11895200000001</v>
      </c>
      <c r="Q54" s="30" t="s">
        <v>74</v>
      </c>
      <c r="R54" s="31"/>
      <c r="S54" s="29"/>
      <c r="T54" s="71">
        <v>162.05282</v>
      </c>
      <c r="U54" s="36">
        <f t="shared" si="3"/>
        <v>337.17177200000003</v>
      </c>
      <c r="V54" s="30" t="s">
        <v>74</v>
      </c>
      <c r="W54" s="84"/>
      <c r="X54" s="29"/>
      <c r="Y54" s="9">
        <v>42.010599999999997</v>
      </c>
      <c r="Z54" s="72">
        <f t="shared" si="4"/>
        <v>217.12955199999999</v>
      </c>
      <c r="AA54" s="72">
        <v>217.2115</v>
      </c>
      <c r="AB54" s="85">
        <v>939.2</v>
      </c>
      <c r="AC54" s="29">
        <f t="shared" si="15"/>
        <v>8.1948000000011234E-2</v>
      </c>
      <c r="AD54" s="9">
        <v>24</v>
      </c>
      <c r="AE54" s="73">
        <f t="shared" si="5"/>
        <v>199.11895200000001</v>
      </c>
      <c r="AF54" s="30" t="s">
        <v>74</v>
      </c>
      <c r="AG54" s="31"/>
      <c r="AH54" s="29"/>
      <c r="AI54" s="9">
        <v>72.021124999999998</v>
      </c>
      <c r="AJ54" s="74">
        <f t="shared" si="6"/>
        <v>247.14007700000002</v>
      </c>
      <c r="AK54" s="74">
        <v>247.22540000000001</v>
      </c>
      <c r="AL54" s="81">
        <v>314.7</v>
      </c>
      <c r="AM54" s="29">
        <f t="shared" si="17"/>
        <v>8.5322999999988269E-2</v>
      </c>
      <c r="AN54" s="9">
        <v>12</v>
      </c>
      <c r="AO54" s="75">
        <f t="shared" si="7"/>
        <v>187.11895200000001</v>
      </c>
      <c r="AP54" s="75">
        <v>187.1241</v>
      </c>
      <c r="AQ54" s="86">
        <v>1003</v>
      </c>
      <c r="AR54" s="29">
        <f t="shared" si="16"/>
        <v>5.1479999999912707E-3</v>
      </c>
      <c r="AS54" s="9">
        <v>144.04230000000001</v>
      </c>
      <c r="AT54" s="76">
        <f t="shared" si="8"/>
        <v>319.16125199999999</v>
      </c>
      <c r="AU54" s="27" t="s">
        <v>74</v>
      </c>
      <c r="AV54" s="31"/>
      <c r="AW54" s="29"/>
      <c r="AX54" s="9">
        <v>126.0317</v>
      </c>
      <c r="AY54" s="76">
        <f t="shared" si="9"/>
        <v>301.15065200000004</v>
      </c>
      <c r="AZ54" s="91">
        <v>301.32810000000001</v>
      </c>
      <c r="BA54" s="77">
        <v>497.6</v>
      </c>
      <c r="BB54" s="29">
        <f>AZ54-AY54</f>
        <v>0.17744799999996985</v>
      </c>
      <c r="BC54" s="9">
        <v>108.0211</v>
      </c>
      <c r="BD54" s="76">
        <f t="shared" si="10"/>
        <v>283.14005200000003</v>
      </c>
      <c r="BE54" s="27" t="s">
        <v>74</v>
      </c>
      <c r="BF54" s="31"/>
      <c r="BG54" s="29"/>
      <c r="BH54" s="9">
        <v>78.010599999999997</v>
      </c>
      <c r="BI54" s="76">
        <f t="shared" si="11"/>
        <v>253.12955199999999</v>
      </c>
      <c r="BJ54" s="91">
        <v>253.26320000000001</v>
      </c>
      <c r="BK54" s="77">
        <v>366.5</v>
      </c>
      <c r="BL54" s="29">
        <f>BJ54-BI54</f>
        <v>0.13364800000002219</v>
      </c>
      <c r="BM54">
        <v>54.010559999999998</v>
      </c>
      <c r="BN54" s="73">
        <f t="shared" si="12"/>
        <v>229.12951200000001</v>
      </c>
      <c r="BO54" s="82">
        <v>229.18190000000001</v>
      </c>
      <c r="BP54" s="83">
        <v>1115</v>
      </c>
      <c r="BQ54" s="29">
        <f>BO54-BN54</f>
        <v>5.2388000000007651E-2</v>
      </c>
    </row>
    <row r="55" spans="4:70">
      <c r="D55" s="41" t="s">
        <v>143</v>
      </c>
      <c r="E55" s="90" t="s">
        <v>141</v>
      </c>
      <c r="G55" s="9">
        <v>629.82168073499997</v>
      </c>
      <c r="H55" s="9">
        <v>630.08759999999995</v>
      </c>
      <c r="I55" s="46">
        <v>1996</v>
      </c>
      <c r="J55" s="92">
        <f t="shared" si="18"/>
        <v>0.26591926499997953</v>
      </c>
      <c r="N55" s="4"/>
      <c r="O55" s="4"/>
      <c r="P55" s="4"/>
      <c r="Q55" s="4"/>
      <c r="R55" s="38">
        <f>SUM(R46:R54)</f>
        <v>581650</v>
      </c>
      <c r="S55" s="4"/>
      <c r="T55" s="4"/>
      <c r="U55" s="4"/>
      <c r="V55" s="4"/>
      <c r="W55" s="38">
        <f>SUM(W46:W54)</f>
        <v>12692.7</v>
      </c>
      <c r="X55" s="4"/>
      <c r="Y55" s="4"/>
      <c r="Z55" s="4"/>
      <c r="AA55" s="4"/>
      <c r="AB55" s="38">
        <f>SUM(AB47:AB54)</f>
        <v>60551.6</v>
      </c>
      <c r="AC55" s="4"/>
      <c r="AD55" s="4"/>
      <c r="AE55" s="4"/>
      <c r="AF55" s="4"/>
      <c r="AG55" s="38">
        <f>SUM(AG48:AG54)</f>
        <v>22255.5</v>
      </c>
      <c r="AH55" s="4"/>
      <c r="AI55" s="4"/>
      <c r="AJ55" s="4"/>
      <c r="AK55" s="4"/>
      <c r="AL55" s="38">
        <f>SUM(AL46:AL54)</f>
        <v>16990.900000000001</v>
      </c>
      <c r="AM55" s="4"/>
      <c r="AN55" s="4"/>
      <c r="AO55" s="4"/>
      <c r="AP55" s="4"/>
      <c r="AQ55" s="38">
        <f>SUM(AQ47:AQ54)</f>
        <v>10655.800000000001</v>
      </c>
      <c r="AR55" s="4"/>
      <c r="AS55" s="4"/>
      <c r="AT55" s="4"/>
      <c r="AU55" s="4"/>
      <c r="AV55" s="38">
        <f>SUM(AV48:AV54)</f>
        <v>18751.5</v>
      </c>
      <c r="AW55" s="4"/>
      <c r="AX55" s="4"/>
      <c r="AY55" s="4"/>
      <c r="AZ55" s="4"/>
      <c r="BA55" s="38">
        <f>SUM(BA50:BA54)</f>
        <v>25244.6</v>
      </c>
      <c r="BB55" s="4"/>
      <c r="BC55" s="4"/>
      <c r="BD55" s="4"/>
      <c r="BE55" s="4"/>
      <c r="BF55" s="38">
        <f>SUM(BF45:BF54)</f>
        <v>17091.199999999997</v>
      </c>
      <c r="BG55" s="4"/>
      <c r="BH55" s="4"/>
      <c r="BI55" s="4"/>
      <c r="BJ55" s="4"/>
      <c r="BK55" s="38">
        <f>SUM(BK51:BK54)</f>
        <v>7135.5</v>
      </c>
      <c r="BL55" s="4"/>
      <c r="BM55" s="4"/>
      <c r="BN55" s="4"/>
      <c r="BO55" s="4"/>
      <c r="BP55" s="38">
        <f>SUM(BP46:BP54)</f>
        <v>2708.8</v>
      </c>
      <c r="BQ55" s="4"/>
      <c r="BR55" s="93">
        <f>SUM(W55:BQ55)</f>
        <v>194078.09999999998</v>
      </c>
    </row>
    <row r="56" spans="4:70">
      <c r="D56" s="41" t="s">
        <v>144</v>
      </c>
      <c r="E56" s="90" t="s">
        <v>139</v>
      </c>
      <c r="G56" s="9">
        <v>1276.64666547</v>
      </c>
      <c r="H56" s="9">
        <v>1276.7574</v>
      </c>
      <c r="I56" s="46">
        <v>9230</v>
      </c>
      <c r="J56" s="92">
        <f t="shared" si="18"/>
        <v>0.11073452999994515</v>
      </c>
      <c r="P56" s="9"/>
      <c r="R56" s="94"/>
      <c r="S56" s="92"/>
      <c r="Z56" s="92"/>
      <c r="AA56" s="92"/>
      <c r="AB56" s="94"/>
      <c r="AC56" s="92"/>
    </row>
    <row r="57" spans="4:70">
      <c r="D57" s="41" t="s">
        <v>145</v>
      </c>
      <c r="E57" s="90" t="s">
        <v>141</v>
      </c>
      <c r="G57" s="9">
        <v>638.82697073500003</v>
      </c>
      <c r="H57" s="95">
        <v>639.12990000000002</v>
      </c>
      <c r="I57" s="96">
        <v>1848000</v>
      </c>
      <c r="J57" s="97">
        <f t="shared" si="18"/>
        <v>0.30292926499998885</v>
      </c>
      <c r="K57" s="98" t="s">
        <v>146</v>
      </c>
      <c r="P57" s="41"/>
      <c r="Q57" s="99"/>
      <c r="R57" s="44"/>
      <c r="S57" s="41"/>
      <c r="T57" s="100"/>
      <c r="U57" s="8"/>
      <c r="V57" s="100"/>
      <c r="W57" s="101">
        <f>W55/R55</f>
        <v>2.1821886013925901E-2</v>
      </c>
      <c r="X57" s="11"/>
      <c r="Y57" s="100"/>
      <c r="Z57" s="8"/>
      <c r="AA57" s="100"/>
      <c r="AB57" s="101">
        <f>AB55/R55</f>
        <v>0.10410315481818963</v>
      </c>
      <c r="AC57" s="11"/>
    </row>
    <row r="58" spans="4:70">
      <c r="D58" s="41" t="s">
        <v>147</v>
      </c>
      <c r="E58" s="90" t="s">
        <v>141</v>
      </c>
      <c r="G58" s="9">
        <v>644.82695873500006</v>
      </c>
      <c r="H58" s="9">
        <v>644.65779999999995</v>
      </c>
      <c r="I58" s="46">
        <v>9300</v>
      </c>
      <c r="J58" s="92">
        <f t="shared" si="18"/>
        <v>-0.16915873500011003</v>
      </c>
      <c r="P58" s="11"/>
      <c r="Q58" s="11"/>
      <c r="S58" s="11"/>
      <c r="T58" s="11"/>
      <c r="U58" s="11"/>
      <c r="V58" s="11"/>
      <c r="X58" s="11"/>
      <c r="Y58" s="41"/>
      <c r="Z58" s="11"/>
      <c r="AA58" s="11"/>
      <c r="AC58" s="11"/>
    </row>
    <row r="59" spans="4:70">
      <c r="D59" s="41" t="s">
        <v>148</v>
      </c>
      <c r="E59" s="90" t="s">
        <v>141</v>
      </c>
      <c r="G59" s="9">
        <v>658.83224073500003</v>
      </c>
      <c r="H59" s="9">
        <v>659.08119999999997</v>
      </c>
      <c r="I59" s="46">
        <v>7923</v>
      </c>
      <c r="J59" s="92">
        <f t="shared" si="18"/>
        <v>0.24895926499993948</v>
      </c>
      <c r="Y59" s="102" t="s">
        <v>149</v>
      </c>
      <c r="AD59" s="102" t="s">
        <v>149</v>
      </c>
      <c r="AG59" s="46"/>
      <c r="AI59" s="39" t="s">
        <v>150</v>
      </c>
      <c r="AJ59" s="39"/>
      <c r="AK59" s="39"/>
      <c r="AL59" s="39"/>
    </row>
    <row r="60" spans="4:70">
      <c r="D60" s="41" t="s">
        <v>151</v>
      </c>
      <c r="E60" s="90" t="s">
        <v>141</v>
      </c>
      <c r="G60" s="9">
        <v>674.83752323500005</v>
      </c>
      <c r="H60" s="9">
        <v>674.68060000000003</v>
      </c>
      <c r="I60" s="46">
        <v>22970</v>
      </c>
      <c r="J60" s="92">
        <f t="shared" si="18"/>
        <v>-0.15692323500002203</v>
      </c>
      <c r="M60" s="53" t="s">
        <v>114</v>
      </c>
      <c r="N60" s="54" t="s">
        <v>115</v>
      </c>
      <c r="O60" s="12"/>
      <c r="P60" s="103" t="s">
        <v>152</v>
      </c>
      <c r="Q60" s="104" t="s">
        <v>44</v>
      </c>
      <c r="R60" s="105" t="s">
        <v>64</v>
      </c>
      <c r="S60" s="103" t="s">
        <v>137</v>
      </c>
      <c r="T60" s="106" t="s">
        <v>100</v>
      </c>
      <c r="U60" s="107" t="s">
        <v>153</v>
      </c>
      <c r="V60" s="108" t="s">
        <v>154</v>
      </c>
      <c r="W60" s="109" t="s">
        <v>64</v>
      </c>
      <c r="X60" s="109" t="s">
        <v>116</v>
      </c>
      <c r="Y60" s="108" t="s">
        <v>134</v>
      </c>
      <c r="Z60" s="110" t="s">
        <v>155</v>
      </c>
      <c r="AA60" s="108" t="s">
        <v>156</v>
      </c>
      <c r="AB60" s="109" t="s">
        <v>64</v>
      </c>
      <c r="AC60" s="109" t="s">
        <v>116</v>
      </c>
      <c r="AD60" s="55">
        <v>150</v>
      </c>
      <c r="AE60" s="111" t="s">
        <v>157</v>
      </c>
      <c r="AF60" s="109" t="s">
        <v>157</v>
      </c>
      <c r="AG60" s="109" t="s">
        <v>64</v>
      </c>
      <c r="AH60" s="109" t="s">
        <v>61</v>
      </c>
      <c r="AI60" s="108" t="s">
        <v>158</v>
      </c>
      <c r="AJ60" s="91" t="s">
        <v>159</v>
      </c>
      <c r="AK60" s="5" t="s">
        <v>159</v>
      </c>
      <c r="AL60" s="5"/>
      <c r="AM60" s="109" t="s">
        <v>116</v>
      </c>
      <c r="AN60" s="108" t="s">
        <v>160</v>
      </c>
      <c r="AO60" s="112" t="s">
        <v>161</v>
      </c>
      <c r="AP60" s="5" t="s">
        <v>162</v>
      </c>
      <c r="AQ60" s="109"/>
      <c r="AR60" s="109" t="s">
        <v>116</v>
      </c>
      <c r="AS60" s="108" t="s">
        <v>163</v>
      </c>
      <c r="AT60" s="91" t="s">
        <v>164</v>
      </c>
      <c r="AU60" s="5" t="s">
        <v>164</v>
      </c>
      <c r="AV60" s="109"/>
      <c r="AW60" s="109" t="s">
        <v>116</v>
      </c>
      <c r="AZ60" s="5" t="s">
        <v>165</v>
      </c>
      <c r="BA60" s="5"/>
      <c r="BB60" s="109"/>
      <c r="BC60" s="109" t="s">
        <v>116</v>
      </c>
    </row>
    <row r="61" spans="4:70">
      <c r="M61" s="63" t="s">
        <v>118</v>
      </c>
      <c r="N61" s="13" t="s">
        <v>45</v>
      </c>
      <c r="O61" s="12"/>
      <c r="P61" s="109" t="s">
        <v>67</v>
      </c>
      <c r="Q61" s="109" t="s">
        <v>166</v>
      </c>
      <c r="R61" s="5"/>
      <c r="S61" s="109" t="s">
        <v>65</v>
      </c>
      <c r="T61" s="109" t="s">
        <v>117</v>
      </c>
      <c r="U61" s="113" t="s">
        <v>67</v>
      </c>
      <c r="V61" s="109" t="s">
        <v>167</v>
      </c>
      <c r="W61" s="5"/>
      <c r="X61" s="109" t="s">
        <v>65</v>
      </c>
      <c r="Y61" s="103" t="s">
        <v>168</v>
      </c>
      <c r="Z61" s="114" t="s">
        <v>67</v>
      </c>
      <c r="AA61" s="109" t="s">
        <v>167</v>
      </c>
      <c r="AB61" s="5"/>
      <c r="AC61" s="109" t="s">
        <v>65</v>
      </c>
      <c r="AD61" s="67" t="s">
        <v>135</v>
      </c>
      <c r="AE61" s="111" t="s">
        <v>67</v>
      </c>
      <c r="AF61" s="109" t="s">
        <v>167</v>
      </c>
      <c r="AG61" s="109"/>
      <c r="AH61" s="109" t="s">
        <v>65</v>
      </c>
      <c r="AI61" s="5"/>
      <c r="AJ61" s="91" t="s">
        <v>169</v>
      </c>
      <c r="AK61" s="5" t="s">
        <v>68</v>
      </c>
      <c r="AL61" s="5" t="s">
        <v>64</v>
      </c>
      <c r="AM61" s="109" t="s">
        <v>65</v>
      </c>
      <c r="AN61" s="109"/>
      <c r="AO61" s="91" t="s">
        <v>169</v>
      </c>
      <c r="AP61" s="5" t="s">
        <v>68</v>
      </c>
      <c r="AQ61" s="109" t="s">
        <v>170</v>
      </c>
      <c r="AR61" s="109" t="s">
        <v>65</v>
      </c>
      <c r="AS61" s="109"/>
      <c r="AT61" s="91" t="s">
        <v>169</v>
      </c>
      <c r="AU61" s="5" t="s">
        <v>68</v>
      </c>
      <c r="AV61" s="109" t="s">
        <v>170</v>
      </c>
      <c r="AW61" s="109" t="s">
        <v>65</v>
      </c>
      <c r="AZ61" s="5" t="s">
        <v>50</v>
      </c>
      <c r="BA61" s="5" t="s">
        <v>51</v>
      </c>
      <c r="BB61" s="109" t="s">
        <v>170</v>
      </c>
      <c r="BC61" s="109" t="s">
        <v>65</v>
      </c>
    </row>
    <row r="62" spans="4:70">
      <c r="M62" s="63" t="s">
        <v>133</v>
      </c>
      <c r="N62" s="15" t="s">
        <v>56</v>
      </c>
      <c r="O62" s="13">
        <v>1</v>
      </c>
      <c r="P62" s="115">
        <v>266.06928099999999</v>
      </c>
      <c r="Q62" s="115">
        <v>266.32010000000002</v>
      </c>
      <c r="R62" s="116">
        <v>202.1</v>
      </c>
      <c r="S62" s="117">
        <f>Q62-P62</f>
        <v>0.25081900000003543</v>
      </c>
      <c r="T62" s="9">
        <v>120.04226</v>
      </c>
      <c r="U62" s="118">
        <f t="shared" ref="U62:U71" si="19">P62-T62</f>
        <v>146.02702099999999</v>
      </c>
      <c r="V62" s="115" t="s">
        <v>93</v>
      </c>
      <c r="W62" s="115"/>
      <c r="X62" s="115"/>
      <c r="Y62" s="9">
        <v>90.031694999999999</v>
      </c>
      <c r="Z62" s="119">
        <f t="shared" ref="Z62:Z71" si="20">P62-Y62</f>
        <v>176.03758599999998</v>
      </c>
      <c r="AA62" s="115" t="s">
        <v>93</v>
      </c>
      <c r="AB62" s="115"/>
      <c r="AC62" s="115"/>
      <c r="AD62" s="120">
        <v>150.05282399999999</v>
      </c>
      <c r="AE62" s="121">
        <f t="shared" ref="AE62:AE71" si="21">P62-AD62</f>
        <v>116.016457</v>
      </c>
      <c r="AF62" s="5" t="s">
        <v>93</v>
      </c>
      <c r="AG62" s="5"/>
      <c r="AH62" s="5"/>
      <c r="AI62">
        <v>18.010565</v>
      </c>
      <c r="AJ62" s="76">
        <f t="shared" ref="AJ62:AJ71" si="22">P62-AI62</f>
        <v>248.058716</v>
      </c>
      <c r="AK62" s="5" t="s">
        <v>74</v>
      </c>
      <c r="AL62" s="116"/>
      <c r="AM62" s="117"/>
      <c r="AN62">
        <v>36.021129999999999</v>
      </c>
      <c r="AO62" s="76">
        <f t="shared" ref="AO62:AO71" si="23">P62-AN62</f>
        <v>230.04815099999999</v>
      </c>
      <c r="AP62" s="5" t="s">
        <v>74</v>
      </c>
      <c r="AQ62" s="116"/>
      <c r="AR62" s="117"/>
      <c r="AS62">
        <v>54.031694999999999</v>
      </c>
      <c r="AT62" s="76">
        <f t="shared" ref="AT62:AT71" si="24">P62-AS62</f>
        <v>212.03758599999998</v>
      </c>
      <c r="AU62" s="76">
        <v>212.11750000000001</v>
      </c>
      <c r="AV62" s="77">
        <v>568.20000000000005</v>
      </c>
      <c r="AW62" s="117">
        <f>AU62-AT62</f>
        <v>7.9914000000030683E-2</v>
      </c>
      <c r="AY62" s="9">
        <v>179.079374</v>
      </c>
      <c r="AZ62" s="122">
        <f>P62-AY62</f>
        <v>86.989906999999988</v>
      </c>
      <c r="BA62" s="115" t="s">
        <v>93</v>
      </c>
      <c r="BB62" s="116"/>
      <c r="BC62" s="117"/>
    </row>
    <row r="63" spans="4:70">
      <c r="M63" s="55">
        <v>34.291800000000002</v>
      </c>
      <c r="N63" s="18" t="s">
        <v>49</v>
      </c>
      <c r="O63" s="13">
        <v>2</v>
      </c>
      <c r="P63" s="115">
        <v>394.164244</v>
      </c>
      <c r="Q63" s="115">
        <v>394.2466</v>
      </c>
      <c r="R63" s="116">
        <v>20720</v>
      </c>
      <c r="S63" s="117">
        <f t="shared" ref="S63:S71" si="25">Q63-P63</f>
        <v>8.2356000000004315E-2</v>
      </c>
      <c r="T63" s="9">
        <v>120.04226</v>
      </c>
      <c r="U63" s="118">
        <f t="shared" si="19"/>
        <v>274.121984</v>
      </c>
      <c r="V63" s="118">
        <v>274.19229999999999</v>
      </c>
      <c r="W63" s="123">
        <v>3150</v>
      </c>
      <c r="X63" s="117">
        <f>V63-U63</f>
        <v>7.0315999999991163E-2</v>
      </c>
      <c r="Y63" s="9">
        <v>90.031694999999999</v>
      </c>
      <c r="Z63" s="119">
        <f t="shared" si="20"/>
        <v>304.13254899999998</v>
      </c>
      <c r="AA63" s="119">
        <v>304.2878</v>
      </c>
      <c r="AB63" s="124">
        <v>1045</v>
      </c>
      <c r="AC63" s="117">
        <f>AA63-Z63</f>
        <v>0.15525100000002112</v>
      </c>
      <c r="AD63" s="120">
        <v>150.05282399999999</v>
      </c>
      <c r="AE63" s="121">
        <f t="shared" si="21"/>
        <v>244.11142000000001</v>
      </c>
      <c r="AF63" s="5" t="s">
        <v>74</v>
      </c>
      <c r="AG63" s="5"/>
      <c r="AH63" s="5"/>
      <c r="AI63">
        <v>18.010565</v>
      </c>
      <c r="AJ63" s="76">
        <f t="shared" si="22"/>
        <v>376.15367900000001</v>
      </c>
      <c r="AK63" s="91">
        <v>376.38560000000001</v>
      </c>
      <c r="AL63" s="77">
        <v>896.9</v>
      </c>
      <c r="AM63" s="117">
        <f>AK63-AJ63</f>
        <v>0.23192099999999982</v>
      </c>
      <c r="AN63">
        <v>36.021129999999999</v>
      </c>
      <c r="AO63" s="76">
        <f t="shared" si="23"/>
        <v>358.14311399999997</v>
      </c>
      <c r="AP63" s="91">
        <v>358.327</v>
      </c>
      <c r="AQ63" s="77">
        <v>7161</v>
      </c>
      <c r="AR63" s="117">
        <f t="shared" ref="AR63:AR71" si="26">AP63-AO63</f>
        <v>0.18388600000002953</v>
      </c>
      <c r="AS63">
        <v>54.031694999999999</v>
      </c>
      <c r="AT63" s="76">
        <f t="shared" si="24"/>
        <v>340.13254899999998</v>
      </c>
      <c r="AU63" s="76">
        <v>340.30610000000001</v>
      </c>
      <c r="AV63" s="77">
        <v>5502</v>
      </c>
      <c r="AW63" s="117">
        <f t="shared" ref="AW63:AW71" si="27">AU63-AT63</f>
        <v>0.17355100000003176</v>
      </c>
      <c r="AY63" s="9">
        <v>179.079374</v>
      </c>
      <c r="AZ63" s="122">
        <f t="shared" ref="AZ63:AZ71" si="28">P63-AY63</f>
        <v>215.08487</v>
      </c>
      <c r="BA63" s="125">
        <v>215.1866</v>
      </c>
      <c r="BB63" s="126">
        <v>6627</v>
      </c>
      <c r="BC63" s="117">
        <f>BA63-AZ63</f>
        <v>0.10173000000000343</v>
      </c>
    </row>
    <row r="64" spans="4:70">
      <c r="M64" s="78" t="s">
        <v>136</v>
      </c>
      <c r="N64" s="18" t="s">
        <v>58</v>
      </c>
      <c r="O64" s="13">
        <v>3</v>
      </c>
      <c r="P64" s="115">
        <v>451.18570799999998</v>
      </c>
      <c r="Q64" s="115">
        <v>451.31970000000001</v>
      </c>
      <c r="R64" s="116">
        <v>6698</v>
      </c>
      <c r="S64" s="117">
        <f t="shared" si="25"/>
        <v>0.13399200000003475</v>
      </c>
      <c r="T64" s="9">
        <v>120.04226</v>
      </c>
      <c r="U64" s="118">
        <f t="shared" si="19"/>
        <v>331.14344799999998</v>
      </c>
      <c r="V64" s="118">
        <v>330.83969999999999</v>
      </c>
      <c r="W64" s="123">
        <v>190.1</v>
      </c>
      <c r="X64" s="117">
        <f t="shared" ref="X64:X71" si="29">V64-U64</f>
        <v>-0.30374799999998459</v>
      </c>
      <c r="Y64" s="9">
        <v>90.031694999999999</v>
      </c>
      <c r="Z64" s="119">
        <f t="shared" si="20"/>
        <v>361.15401299999996</v>
      </c>
      <c r="AA64" s="119">
        <v>361.40910000000002</v>
      </c>
      <c r="AB64" s="124">
        <v>7061</v>
      </c>
      <c r="AC64" s="117">
        <f t="shared" ref="AC64:AC71" si="30">AA64-Z64</f>
        <v>0.25508700000006002</v>
      </c>
      <c r="AD64" s="120">
        <v>150.05282399999999</v>
      </c>
      <c r="AE64" s="121">
        <f t="shared" si="21"/>
        <v>301.13288399999999</v>
      </c>
      <c r="AF64" s="127">
        <v>301.32810000000001</v>
      </c>
      <c r="AG64" s="128">
        <v>497.6</v>
      </c>
      <c r="AH64" s="117">
        <f>AF64-AE64</f>
        <v>0.19521600000001627</v>
      </c>
      <c r="AI64">
        <v>18.010565</v>
      </c>
      <c r="AJ64" s="76">
        <f t="shared" si="22"/>
        <v>433.17514299999999</v>
      </c>
      <c r="AK64" s="91">
        <v>433.46390000000002</v>
      </c>
      <c r="AL64" s="77">
        <v>721.6</v>
      </c>
      <c r="AM64" s="117">
        <f>AK64-AJ64</f>
        <v>0.28875700000003235</v>
      </c>
      <c r="AN64">
        <v>36.021129999999999</v>
      </c>
      <c r="AO64" s="76">
        <f t="shared" si="23"/>
        <v>415.16457800000001</v>
      </c>
      <c r="AP64" s="91">
        <v>415.38350000000003</v>
      </c>
      <c r="AQ64" s="77">
        <v>2386</v>
      </c>
      <c r="AR64" s="117">
        <f t="shared" si="26"/>
        <v>0.21892200000002049</v>
      </c>
      <c r="AS64">
        <v>54.031694999999999</v>
      </c>
      <c r="AT64" s="76">
        <f t="shared" si="24"/>
        <v>397.15401299999996</v>
      </c>
      <c r="AU64" s="76">
        <v>397.37110000000001</v>
      </c>
      <c r="AV64" s="77">
        <v>624.20000000000005</v>
      </c>
      <c r="AW64" s="117">
        <f t="shared" si="27"/>
        <v>0.2170870000000491</v>
      </c>
      <c r="AY64" s="9">
        <v>179.079374</v>
      </c>
      <c r="AZ64" s="122">
        <f t="shared" si="28"/>
        <v>272.10633399999995</v>
      </c>
      <c r="BA64" s="125">
        <v>272.23590000000002</v>
      </c>
      <c r="BB64" s="126">
        <v>2039</v>
      </c>
      <c r="BC64" s="117">
        <f t="shared" ref="BC64:BC71" si="31">BA64-AZ64</f>
        <v>0.12956600000006802</v>
      </c>
    </row>
    <row r="65" spans="7:61">
      <c r="N65" s="18" t="s">
        <v>60</v>
      </c>
      <c r="O65" s="13">
        <v>4</v>
      </c>
      <c r="P65" s="115">
        <v>552.233386</v>
      </c>
      <c r="Q65" s="115">
        <v>552.33730000000003</v>
      </c>
      <c r="R65" s="116">
        <v>3427</v>
      </c>
      <c r="S65" s="117">
        <f t="shared" si="25"/>
        <v>0.10391400000003159</v>
      </c>
      <c r="T65" s="9">
        <v>120.04226</v>
      </c>
      <c r="U65" s="118">
        <f t="shared" si="19"/>
        <v>432.191126</v>
      </c>
      <c r="V65" s="115" t="s">
        <v>74</v>
      </c>
      <c r="W65" s="116"/>
      <c r="X65" s="117"/>
      <c r="Y65" s="9">
        <v>90.031694999999999</v>
      </c>
      <c r="Z65" s="119">
        <f t="shared" si="20"/>
        <v>462.20169099999998</v>
      </c>
      <c r="AA65" s="119">
        <v>462.30779999999999</v>
      </c>
      <c r="AB65" s="124">
        <v>714.4</v>
      </c>
      <c r="AC65" s="117">
        <f t="shared" si="30"/>
        <v>0.10610900000000356</v>
      </c>
      <c r="AD65" s="120">
        <v>150.05282399999999</v>
      </c>
      <c r="AE65" s="121">
        <f t="shared" si="21"/>
        <v>402.18056200000001</v>
      </c>
      <c r="AF65" s="127">
        <v>402.27</v>
      </c>
      <c r="AG65" s="128">
        <v>372.6</v>
      </c>
      <c r="AH65" s="117">
        <f t="shared" ref="AH65:AH70" si="32">AF65-AE65</f>
        <v>8.9437999999972817E-2</v>
      </c>
      <c r="AI65">
        <v>18.010565</v>
      </c>
      <c r="AJ65" s="76">
        <f t="shared" si="22"/>
        <v>534.22282099999995</v>
      </c>
      <c r="AK65" s="5" t="s">
        <v>74</v>
      </c>
      <c r="AL65" s="116"/>
      <c r="AM65" s="117"/>
      <c r="AN65">
        <v>36.021129999999999</v>
      </c>
      <c r="AO65" s="76">
        <f t="shared" si="23"/>
        <v>516.21225600000002</v>
      </c>
      <c r="AP65" s="91">
        <v>516.28809999999999</v>
      </c>
      <c r="AQ65" s="77">
        <v>3148</v>
      </c>
      <c r="AR65" s="117">
        <f t="shared" si="26"/>
        <v>7.5843999999960943E-2</v>
      </c>
      <c r="AS65">
        <v>54.031694999999999</v>
      </c>
      <c r="AT65" s="76">
        <f t="shared" si="24"/>
        <v>498.20169099999998</v>
      </c>
      <c r="AU65" s="76">
        <v>498.39060000000001</v>
      </c>
      <c r="AV65" s="77">
        <v>2963</v>
      </c>
      <c r="AW65" s="117">
        <f t="shared" si="27"/>
        <v>0.18890900000002375</v>
      </c>
      <c r="AY65" s="9">
        <v>179.079374</v>
      </c>
      <c r="AZ65" s="122">
        <f t="shared" si="28"/>
        <v>373.15401199999997</v>
      </c>
      <c r="BA65" s="115" t="s">
        <v>74</v>
      </c>
      <c r="BB65" s="116"/>
      <c r="BC65" s="117"/>
      <c r="BF65" s="11"/>
    </row>
    <row r="66" spans="7:61">
      <c r="N66" s="18" t="s">
        <v>62</v>
      </c>
      <c r="O66" s="13">
        <v>5</v>
      </c>
      <c r="P66" s="115">
        <v>667.26032899999996</v>
      </c>
      <c r="Q66" s="115">
        <v>667.24710000000005</v>
      </c>
      <c r="R66" s="116">
        <v>60780</v>
      </c>
      <c r="S66" s="117">
        <f t="shared" si="25"/>
        <v>-1.3228999999910229E-2</v>
      </c>
      <c r="T66" s="9">
        <v>120.04226</v>
      </c>
      <c r="U66" s="118">
        <f t="shared" si="19"/>
        <v>547.21806900000001</v>
      </c>
      <c r="V66" s="118">
        <v>547.53800000000001</v>
      </c>
      <c r="W66" s="123">
        <v>5272</v>
      </c>
      <c r="X66" s="117">
        <f t="shared" si="29"/>
        <v>0.31993099999999686</v>
      </c>
      <c r="Y66" s="9">
        <v>90.031694999999999</v>
      </c>
      <c r="Z66" s="119">
        <f t="shared" si="20"/>
        <v>577.22863399999994</v>
      </c>
      <c r="AA66" s="119">
        <v>577.26199999999994</v>
      </c>
      <c r="AB66" s="124">
        <v>661.7</v>
      </c>
      <c r="AC66" s="117">
        <f t="shared" si="30"/>
        <v>3.3366000000000895E-2</v>
      </c>
      <c r="AD66" s="120">
        <v>150.05282399999999</v>
      </c>
      <c r="AE66" s="121">
        <f t="shared" si="21"/>
        <v>517.20750499999997</v>
      </c>
      <c r="AF66" s="127">
        <v>517.31880000000001</v>
      </c>
      <c r="AG66" s="128">
        <v>248</v>
      </c>
      <c r="AH66" s="117">
        <f t="shared" si="32"/>
        <v>0.111295000000041</v>
      </c>
      <c r="AI66">
        <v>18.010565</v>
      </c>
      <c r="AJ66" s="76">
        <f t="shared" si="22"/>
        <v>649.24976399999991</v>
      </c>
      <c r="AK66" s="5" t="s">
        <v>74</v>
      </c>
      <c r="AL66" s="116"/>
      <c r="AM66" s="117"/>
      <c r="AN66">
        <v>36.021129999999999</v>
      </c>
      <c r="AO66" s="76">
        <f t="shared" si="23"/>
        <v>631.23919899999999</v>
      </c>
      <c r="AP66" s="91">
        <v>631.09860000000003</v>
      </c>
      <c r="AQ66" s="77">
        <v>80350</v>
      </c>
      <c r="AR66" s="117">
        <f t="shared" si="26"/>
        <v>-0.14059899999995196</v>
      </c>
      <c r="AS66">
        <v>54.031694999999999</v>
      </c>
      <c r="AT66" s="76">
        <f t="shared" si="24"/>
        <v>613.22863399999994</v>
      </c>
      <c r="AU66" s="76">
        <v>613.20259999999996</v>
      </c>
      <c r="AV66" s="77">
        <v>813.9</v>
      </c>
      <c r="AW66" s="117">
        <f t="shared" si="27"/>
        <v>-2.6033999999981461E-2</v>
      </c>
      <c r="AY66" s="9">
        <v>179.079374</v>
      </c>
      <c r="AZ66" s="122">
        <f t="shared" si="28"/>
        <v>488.18095499999993</v>
      </c>
      <c r="BA66" s="125">
        <v>488.32650000000001</v>
      </c>
      <c r="BB66" s="126">
        <v>1555</v>
      </c>
      <c r="BC66" s="117"/>
      <c r="BF66" s="11"/>
    </row>
    <row r="67" spans="7:61">
      <c r="N67" s="18" t="s">
        <v>54</v>
      </c>
      <c r="O67" s="13">
        <v>6</v>
      </c>
      <c r="P67" s="115">
        <v>766.32874300000003</v>
      </c>
      <c r="Q67" s="115">
        <v>766.39210000000003</v>
      </c>
      <c r="R67" s="116">
        <v>5777</v>
      </c>
      <c r="S67" s="117">
        <f t="shared" si="25"/>
        <v>6.3356999999996333E-2</v>
      </c>
      <c r="T67" s="9">
        <v>120.04226</v>
      </c>
      <c r="U67" s="118">
        <f t="shared" si="19"/>
        <v>646.28648300000009</v>
      </c>
      <c r="V67" s="118">
        <v>645.82659999999998</v>
      </c>
      <c r="W67" s="123">
        <v>10090</v>
      </c>
      <c r="X67" s="117">
        <f t="shared" si="29"/>
        <v>-0.4598830000001044</v>
      </c>
      <c r="Y67" s="9">
        <v>90.031694999999999</v>
      </c>
      <c r="Z67" s="119">
        <f t="shared" si="20"/>
        <v>676.29704800000002</v>
      </c>
      <c r="AA67" s="119">
        <v>676.47329999999999</v>
      </c>
      <c r="AB67" s="124">
        <v>9071</v>
      </c>
      <c r="AC67" s="117">
        <f t="shared" si="30"/>
        <v>0.17625199999997676</v>
      </c>
      <c r="AD67" s="120">
        <v>150.05282399999999</v>
      </c>
      <c r="AE67" s="121">
        <f t="shared" si="21"/>
        <v>616.27591900000004</v>
      </c>
      <c r="AF67" s="127">
        <v>616.47730000000001</v>
      </c>
      <c r="AG67" s="128">
        <v>3350</v>
      </c>
      <c r="AH67" s="117">
        <f t="shared" si="32"/>
        <v>0.20138099999996939</v>
      </c>
      <c r="AI67">
        <v>18.010565</v>
      </c>
      <c r="AJ67" s="76">
        <f t="shared" si="22"/>
        <v>748.31817799999999</v>
      </c>
      <c r="AK67" s="5" t="s">
        <v>74</v>
      </c>
      <c r="AL67" s="116"/>
      <c r="AM67" s="117"/>
      <c r="AN67">
        <v>36.021129999999999</v>
      </c>
      <c r="AO67" s="76">
        <f t="shared" si="23"/>
        <v>730.30761300000006</v>
      </c>
      <c r="AP67" s="91">
        <v>730.70180000000005</v>
      </c>
      <c r="AQ67" s="77">
        <v>1836</v>
      </c>
      <c r="AR67" s="117">
        <f t="shared" si="26"/>
        <v>0.39418699999998807</v>
      </c>
      <c r="AS67">
        <v>54.031694999999999</v>
      </c>
      <c r="AT67" s="76">
        <f t="shared" si="24"/>
        <v>712.29704800000002</v>
      </c>
      <c r="AU67" s="76">
        <v>712.42769999999996</v>
      </c>
      <c r="AV67" s="77">
        <v>173.5</v>
      </c>
      <c r="AW67" s="117">
        <f t="shared" si="27"/>
        <v>0.13065199999994093</v>
      </c>
      <c r="AY67" s="9">
        <v>179.079374</v>
      </c>
      <c r="AZ67" s="122">
        <f t="shared" si="28"/>
        <v>587.249369</v>
      </c>
      <c r="BA67" s="125">
        <v>587.55579999999998</v>
      </c>
      <c r="BB67" s="126">
        <v>52890</v>
      </c>
      <c r="BC67" s="117">
        <f t="shared" si="31"/>
        <v>0.30643099999997503</v>
      </c>
      <c r="BF67" s="45"/>
    </row>
    <row r="68" spans="7:61">
      <c r="N68" s="18" t="s">
        <v>70</v>
      </c>
      <c r="O68" s="13">
        <v>7</v>
      </c>
      <c r="P68" s="115">
        <v>894.38732100000004</v>
      </c>
      <c r="Q68" s="115">
        <v>894.68640000000005</v>
      </c>
      <c r="R68" s="116">
        <v>10870</v>
      </c>
      <c r="S68" s="117">
        <f t="shared" si="25"/>
        <v>0.29907900000000609</v>
      </c>
      <c r="T68" s="9">
        <v>120.04226</v>
      </c>
      <c r="U68" s="118">
        <f t="shared" si="19"/>
        <v>774.34506099999999</v>
      </c>
      <c r="V68" s="118">
        <v>774.57849999999996</v>
      </c>
      <c r="W68" s="123">
        <v>10640</v>
      </c>
      <c r="X68" s="117">
        <f t="shared" si="29"/>
        <v>0.23343899999997575</v>
      </c>
      <c r="Y68" s="9">
        <v>90.031694999999999</v>
      </c>
      <c r="Z68" s="119">
        <f t="shared" si="20"/>
        <v>804.35562600000003</v>
      </c>
      <c r="AA68" s="115" t="s">
        <v>74</v>
      </c>
      <c r="AB68" s="116"/>
      <c r="AC68" s="117"/>
      <c r="AD68" s="120">
        <v>150.05282399999999</v>
      </c>
      <c r="AE68" s="121">
        <f t="shared" si="21"/>
        <v>744.33449700000006</v>
      </c>
      <c r="AF68" s="5" t="s">
        <v>74</v>
      </c>
      <c r="AG68" s="116"/>
      <c r="AH68" s="117"/>
      <c r="AI68">
        <v>18.010565</v>
      </c>
      <c r="AJ68" s="76">
        <f t="shared" si="22"/>
        <v>876.376756</v>
      </c>
      <c r="AK68" s="5" t="s">
        <v>74</v>
      </c>
      <c r="AL68" s="116"/>
      <c r="AM68" s="117"/>
      <c r="AN68">
        <v>36.021129999999999</v>
      </c>
      <c r="AO68" s="76">
        <f t="shared" si="23"/>
        <v>858.36619100000007</v>
      </c>
      <c r="AP68" s="91">
        <v>858.69420000000002</v>
      </c>
      <c r="AQ68" s="77">
        <v>1051</v>
      </c>
      <c r="AR68" s="117">
        <f t="shared" si="26"/>
        <v>0.32800899999995181</v>
      </c>
      <c r="AS68">
        <v>54.031694999999999</v>
      </c>
      <c r="AT68" s="76">
        <f t="shared" si="24"/>
        <v>840.35562600000003</v>
      </c>
      <c r="AU68" s="76">
        <v>840.54949999999997</v>
      </c>
      <c r="AV68" s="77">
        <v>2246</v>
      </c>
      <c r="AW68" s="117">
        <f t="shared" si="27"/>
        <v>0.19387399999993704</v>
      </c>
      <c r="AY68" s="9">
        <v>179.079374</v>
      </c>
      <c r="AZ68" s="122">
        <f t="shared" si="28"/>
        <v>715.30794700000001</v>
      </c>
      <c r="BA68" s="115" t="s">
        <v>74</v>
      </c>
      <c r="BB68" s="116"/>
      <c r="BC68" s="117"/>
    </row>
    <row r="69" spans="7:61">
      <c r="N69" s="18" t="s">
        <v>76</v>
      </c>
      <c r="O69" s="13">
        <v>8</v>
      </c>
      <c r="P69" s="115">
        <v>965.42443500000002</v>
      </c>
      <c r="Q69" s="115">
        <v>965.60709999999995</v>
      </c>
      <c r="R69" s="116">
        <v>5582</v>
      </c>
      <c r="S69" s="117">
        <f t="shared" si="25"/>
        <v>0.18266499999992902</v>
      </c>
      <c r="T69" s="9">
        <v>120.04226</v>
      </c>
      <c r="U69" s="118">
        <f t="shared" si="19"/>
        <v>845.38217499999996</v>
      </c>
      <c r="V69" s="115" t="s">
        <v>74</v>
      </c>
      <c r="W69" s="116"/>
      <c r="X69" s="117"/>
      <c r="Y69" s="9">
        <v>90.031694999999999</v>
      </c>
      <c r="Z69" s="119">
        <f t="shared" si="20"/>
        <v>875.39274</v>
      </c>
      <c r="AA69" s="115" t="s">
        <v>74</v>
      </c>
      <c r="AB69" s="116"/>
      <c r="AC69" s="117"/>
      <c r="AD69" s="120">
        <v>150.05282399999999</v>
      </c>
      <c r="AE69" s="121">
        <f t="shared" si="21"/>
        <v>815.37161100000003</v>
      </c>
      <c r="AF69" s="127">
        <v>815.78279999999995</v>
      </c>
      <c r="AG69" s="128">
        <v>942.4</v>
      </c>
      <c r="AH69" s="117">
        <f t="shared" si="32"/>
        <v>0.41118899999992209</v>
      </c>
      <c r="AI69">
        <v>18.010565</v>
      </c>
      <c r="AJ69" s="76">
        <f t="shared" si="22"/>
        <v>947.41386999999997</v>
      </c>
      <c r="AK69" s="5" t="s">
        <v>74</v>
      </c>
      <c r="AL69" s="116"/>
      <c r="AM69" s="117"/>
      <c r="AN69">
        <v>36.021129999999999</v>
      </c>
      <c r="AO69" s="76">
        <f t="shared" si="23"/>
        <v>929.40330500000005</v>
      </c>
      <c r="AP69" s="91">
        <v>929.67129999999997</v>
      </c>
      <c r="AQ69" s="77">
        <v>2587</v>
      </c>
      <c r="AR69" s="117">
        <f t="shared" si="26"/>
        <v>0.26799499999992804</v>
      </c>
      <c r="AS69">
        <v>54.031694999999999</v>
      </c>
      <c r="AT69" s="76">
        <f t="shared" si="24"/>
        <v>911.39274</v>
      </c>
      <c r="AU69" s="76">
        <v>911.44680000000005</v>
      </c>
      <c r="AV69" s="77">
        <v>7707</v>
      </c>
      <c r="AW69" s="117">
        <f t="shared" si="27"/>
        <v>5.4060000000049513E-2</v>
      </c>
      <c r="AY69" s="9">
        <v>179.079374</v>
      </c>
      <c r="AZ69" s="122">
        <f t="shared" si="28"/>
        <v>786.34506099999999</v>
      </c>
      <c r="BA69" s="115" t="s">
        <v>74</v>
      </c>
      <c r="BB69" s="116"/>
      <c r="BC69" s="117"/>
    </row>
    <row r="70" spans="7:61">
      <c r="N70" s="18" t="s">
        <v>79</v>
      </c>
      <c r="O70" s="13">
        <v>9</v>
      </c>
      <c r="P70" s="115">
        <v>1151.5037480000001</v>
      </c>
      <c r="Q70" s="115">
        <v>1151.6605999999999</v>
      </c>
      <c r="R70" s="116">
        <v>5586</v>
      </c>
      <c r="S70" s="117">
        <f t="shared" si="25"/>
        <v>0.15685199999984434</v>
      </c>
      <c r="T70" s="9">
        <v>120.04226</v>
      </c>
      <c r="U70" s="118">
        <f t="shared" si="19"/>
        <v>1031.4614880000001</v>
      </c>
      <c r="V70" s="118">
        <v>1031.7349999999999</v>
      </c>
      <c r="W70" s="123">
        <v>351.5</v>
      </c>
      <c r="X70" s="117">
        <f t="shared" si="29"/>
        <v>0.27351199999975506</v>
      </c>
      <c r="Y70" s="9">
        <v>90.031694999999999</v>
      </c>
      <c r="Z70" s="119">
        <f t="shared" si="20"/>
        <v>1061.4720530000002</v>
      </c>
      <c r="AA70" s="119">
        <v>1061.7639999999999</v>
      </c>
      <c r="AB70" s="124">
        <v>7693</v>
      </c>
      <c r="AC70" s="117">
        <f t="shared" si="30"/>
        <v>0.29194699999970908</v>
      </c>
      <c r="AD70" s="120">
        <v>150.05282399999999</v>
      </c>
      <c r="AE70" s="121">
        <f t="shared" si="21"/>
        <v>1001.4509240000001</v>
      </c>
      <c r="AF70" s="127">
        <v>1001.6588</v>
      </c>
      <c r="AG70" s="128">
        <v>211.4</v>
      </c>
      <c r="AH70" s="117">
        <f t="shared" si="32"/>
        <v>0.207875999999942</v>
      </c>
      <c r="AI70">
        <v>18.010565</v>
      </c>
      <c r="AJ70" s="76">
        <f t="shared" si="22"/>
        <v>1133.493183</v>
      </c>
      <c r="AK70" s="5" t="s">
        <v>74</v>
      </c>
      <c r="AL70" s="116"/>
      <c r="AM70" s="117"/>
      <c r="AN70">
        <v>36.021129999999999</v>
      </c>
      <c r="AO70" s="76">
        <f t="shared" si="23"/>
        <v>1115.482618</v>
      </c>
      <c r="AP70" s="91">
        <v>1115.8444</v>
      </c>
      <c r="AQ70" s="77">
        <v>2755</v>
      </c>
      <c r="AR70" s="117">
        <f t="shared" si="26"/>
        <v>0.36178199999994831</v>
      </c>
      <c r="AS70">
        <v>54.031694999999999</v>
      </c>
      <c r="AT70" s="76">
        <f t="shared" si="24"/>
        <v>1097.4720530000002</v>
      </c>
      <c r="AU70" s="76">
        <v>1097.7853</v>
      </c>
      <c r="AV70" s="77">
        <v>1394</v>
      </c>
      <c r="AW70" s="117">
        <f t="shared" si="27"/>
        <v>0.31324699999981931</v>
      </c>
      <c r="AY70" s="9">
        <v>179.079374</v>
      </c>
      <c r="AZ70" s="122">
        <f t="shared" si="28"/>
        <v>972.42437400000006</v>
      </c>
      <c r="BA70" s="125">
        <v>972.61580000000004</v>
      </c>
      <c r="BB70" s="126">
        <v>1443</v>
      </c>
      <c r="BC70" s="117">
        <f t="shared" si="31"/>
        <v>0.19142599999997856</v>
      </c>
    </row>
    <row r="71" spans="7:61">
      <c r="N71" s="18" t="s">
        <v>82</v>
      </c>
      <c r="O71" s="13">
        <v>10</v>
      </c>
      <c r="P71" s="115">
        <v>1264.587812</v>
      </c>
      <c r="Q71" s="115">
        <v>1264.7246</v>
      </c>
      <c r="R71" s="116">
        <v>6222</v>
      </c>
      <c r="S71" s="117">
        <f t="shared" si="25"/>
        <v>0.13678800000002411</v>
      </c>
      <c r="T71" s="9">
        <v>120.04226</v>
      </c>
      <c r="U71" s="118">
        <f t="shared" si="19"/>
        <v>1144.545552</v>
      </c>
      <c r="V71" s="118">
        <v>1144.8534999999999</v>
      </c>
      <c r="W71" s="123">
        <v>650.20000000000005</v>
      </c>
      <c r="X71" s="117">
        <f t="shared" si="29"/>
        <v>0.30794799999989664</v>
      </c>
      <c r="Y71" s="9">
        <v>90.031694999999999</v>
      </c>
      <c r="Z71" s="119">
        <f t="shared" si="20"/>
        <v>1174.5561170000001</v>
      </c>
      <c r="AA71" s="119">
        <v>1174.4716000000001</v>
      </c>
      <c r="AB71" s="124">
        <v>1890</v>
      </c>
      <c r="AC71" s="117">
        <f t="shared" si="30"/>
        <v>-8.4517000000005282E-2</v>
      </c>
      <c r="AD71" s="120">
        <v>150.05282399999999</v>
      </c>
      <c r="AE71" s="121">
        <f t="shared" si="21"/>
        <v>1114.5349879999999</v>
      </c>
      <c r="AF71" s="5" t="s">
        <v>74</v>
      </c>
      <c r="AG71" s="116"/>
      <c r="AH71" s="117"/>
      <c r="AI71">
        <v>18.010565</v>
      </c>
      <c r="AJ71" s="76">
        <f t="shared" si="22"/>
        <v>1246.5772469999999</v>
      </c>
      <c r="AK71" s="91">
        <v>1246.6514</v>
      </c>
      <c r="AL71" s="91">
        <v>1728</v>
      </c>
      <c r="AM71" s="117">
        <f>AK71-AJ71</f>
        <v>7.4153000000023894E-2</v>
      </c>
      <c r="AN71">
        <v>36.021129999999999</v>
      </c>
      <c r="AO71" s="76">
        <f t="shared" si="23"/>
        <v>1228.5666819999999</v>
      </c>
      <c r="AP71" s="91">
        <v>1228.7792999999999</v>
      </c>
      <c r="AQ71" s="77">
        <v>2221</v>
      </c>
      <c r="AR71" s="117">
        <f t="shared" si="26"/>
        <v>0.2126180000000204</v>
      </c>
      <c r="AS71">
        <v>54.031694999999999</v>
      </c>
      <c r="AT71" s="76">
        <f t="shared" si="24"/>
        <v>1210.5561170000001</v>
      </c>
      <c r="AU71" s="76">
        <v>1210.6498999999999</v>
      </c>
      <c r="AV71" s="77">
        <v>2698</v>
      </c>
      <c r="AW71" s="117">
        <f t="shared" si="27"/>
        <v>9.3782999999802996E-2</v>
      </c>
      <c r="AY71" s="9">
        <v>179.079374</v>
      </c>
      <c r="AZ71" s="122">
        <f t="shared" si="28"/>
        <v>1085.5084380000001</v>
      </c>
      <c r="BA71" s="125">
        <v>1085.9882</v>
      </c>
      <c r="BB71" s="126">
        <v>2018</v>
      </c>
      <c r="BC71" s="117">
        <f t="shared" si="31"/>
        <v>0.47976199999993696</v>
      </c>
    </row>
    <row r="72" spans="7:61">
      <c r="N72" s="18" t="s">
        <v>59</v>
      </c>
      <c r="O72" s="13">
        <v>11</v>
      </c>
      <c r="P72" s="129"/>
      <c r="Q72" s="129"/>
      <c r="R72" s="38">
        <f>SUM(R62:R71)</f>
        <v>125864.1</v>
      </c>
      <c r="S72" s="129"/>
      <c r="T72" s="129"/>
      <c r="U72" s="129"/>
      <c r="V72" s="129"/>
      <c r="W72" s="38">
        <f>SUM(W63:W71)</f>
        <v>30343.8</v>
      </c>
      <c r="X72" s="129"/>
      <c r="Y72" s="129"/>
      <c r="Z72" s="129"/>
      <c r="AA72" s="129"/>
      <c r="AB72" s="38">
        <f>SUM(AB63:AB71)</f>
        <v>28136.1</v>
      </c>
      <c r="AC72" s="129"/>
      <c r="AD72" s="129"/>
      <c r="AE72" s="129"/>
      <c r="AF72" s="129"/>
      <c r="AG72" s="38">
        <f>SUM(AG64:AG71)</f>
        <v>5621.9999999999991</v>
      </c>
      <c r="AH72" s="129"/>
      <c r="AI72" s="4"/>
      <c r="AJ72" s="4"/>
      <c r="AK72" s="4"/>
      <c r="AL72" s="38">
        <f>SUM(AL63:AL71)</f>
        <v>3346.5</v>
      </c>
      <c r="AM72" s="4"/>
      <c r="AN72" s="4"/>
      <c r="AO72" s="4"/>
      <c r="AP72" s="4"/>
      <c r="AQ72" s="38">
        <f>SUM(AQ63:AQ71)</f>
        <v>103495</v>
      </c>
      <c r="AR72" s="4"/>
      <c r="AS72" s="4"/>
      <c r="AT72" s="4"/>
      <c r="AU72" s="4"/>
      <c r="AV72" s="38">
        <f>SUM(AV62:AV71)</f>
        <v>24689.8</v>
      </c>
      <c r="AW72" s="4"/>
      <c r="AX72" s="93">
        <f>SUM(W72:AW72)</f>
        <v>195633.19999999998</v>
      </c>
      <c r="BB72" s="46">
        <f>SUM(BB63:BB71)</f>
        <v>66572</v>
      </c>
      <c r="BC72" s="92"/>
    </row>
    <row r="73" spans="7:61">
      <c r="N73" s="41"/>
      <c r="O73" s="11"/>
      <c r="P73" s="9"/>
      <c r="Q73" s="9"/>
      <c r="R73" s="130">
        <v>1</v>
      </c>
      <c r="S73" s="9"/>
      <c r="T73" s="9"/>
      <c r="U73" s="9"/>
      <c r="V73" s="9"/>
      <c r="W73" s="25"/>
      <c r="X73" s="9"/>
      <c r="Y73" s="9"/>
      <c r="Z73" s="9"/>
      <c r="AA73" s="9"/>
      <c r="AB73" s="25"/>
      <c r="AC73" s="9"/>
      <c r="AD73" s="9"/>
      <c r="AE73" s="9"/>
      <c r="AF73" s="9"/>
      <c r="AG73" s="25"/>
      <c r="AH73" s="9"/>
      <c r="AL73" s="25"/>
      <c r="AQ73" s="25"/>
      <c r="AV73" s="25"/>
      <c r="AX73" s="94"/>
      <c r="BB73" s="130">
        <f>BB72/R72</f>
        <v>0.52891968400838685</v>
      </c>
      <c r="BC73" s="92"/>
    </row>
    <row r="74" spans="7:61">
      <c r="N74" s="41"/>
      <c r="O74" s="11"/>
      <c r="P74" s="9"/>
      <c r="Q74" s="9"/>
      <c r="R74" s="25"/>
      <c r="S74" s="9"/>
      <c r="T74" s="9"/>
      <c r="U74" s="9"/>
      <c r="V74" s="9"/>
      <c r="W74" s="25"/>
      <c r="X74" s="9"/>
      <c r="Y74" s="9"/>
      <c r="Z74" s="9"/>
      <c r="AA74" s="9"/>
      <c r="AB74" s="25"/>
      <c r="AC74" s="9"/>
      <c r="AD74" s="9"/>
      <c r="AE74" s="9"/>
      <c r="AF74" s="9"/>
      <c r="AG74" s="25"/>
      <c r="AH74" s="9"/>
      <c r="AL74" s="25"/>
      <c r="AQ74" s="25"/>
      <c r="AV74" s="25"/>
      <c r="AX74" s="94"/>
      <c r="BB74" s="46"/>
      <c r="BC74" s="92"/>
      <c r="BE74" s="9">
        <v>179.079374</v>
      </c>
      <c r="BF74">
        <f>BE74*2</f>
        <v>358.158748</v>
      </c>
    </row>
    <row r="75" spans="7:61">
      <c r="N75" s="41"/>
      <c r="O75" s="11"/>
      <c r="P75" s="131" t="s">
        <v>171</v>
      </c>
      <c r="Q75" s="9"/>
      <c r="R75" s="9"/>
      <c r="S75" s="9"/>
      <c r="U75" s="132" t="s">
        <v>172</v>
      </c>
      <c r="V75" s="133"/>
      <c r="W75" s="133"/>
      <c r="Y75" s="102" t="s">
        <v>149</v>
      </c>
      <c r="AD75" s="102" t="s">
        <v>149</v>
      </c>
      <c r="AG75" s="46"/>
      <c r="AI75" s="39" t="s">
        <v>150</v>
      </c>
      <c r="AJ75" s="39"/>
      <c r="AK75" s="39"/>
      <c r="AL75" s="39"/>
      <c r="BB75" s="46"/>
      <c r="BC75" s="92"/>
    </row>
    <row r="76" spans="7:61">
      <c r="M76" s="53" t="s">
        <v>114</v>
      </c>
      <c r="N76" s="54" t="s">
        <v>115</v>
      </c>
      <c r="O76" s="134" t="s">
        <v>173</v>
      </c>
      <c r="P76" s="135" t="s">
        <v>174</v>
      </c>
      <c r="Q76" s="108" t="s">
        <v>175</v>
      </c>
      <c r="R76" s="109" t="s">
        <v>64</v>
      </c>
      <c r="S76" s="109" t="s">
        <v>116</v>
      </c>
      <c r="T76" s="106" t="s">
        <v>100</v>
      </c>
      <c r="U76" s="107" t="s">
        <v>153</v>
      </c>
      <c r="V76" s="108" t="s">
        <v>154</v>
      </c>
      <c r="W76" s="109" t="s">
        <v>64</v>
      </c>
      <c r="X76" s="109" t="s">
        <v>116</v>
      </c>
      <c r="Y76" s="108" t="s">
        <v>134</v>
      </c>
      <c r="Z76" s="110" t="s">
        <v>155</v>
      </c>
      <c r="AA76" s="108" t="s">
        <v>156</v>
      </c>
      <c r="AB76" s="109" t="s">
        <v>64</v>
      </c>
      <c r="AC76" s="109" t="s">
        <v>116</v>
      </c>
      <c r="AD76" s="55">
        <v>150</v>
      </c>
      <c r="AE76" s="111" t="s">
        <v>157</v>
      </c>
      <c r="AF76" s="109" t="s">
        <v>157</v>
      </c>
      <c r="AG76" s="109" t="s">
        <v>64</v>
      </c>
      <c r="AH76" s="109" t="s">
        <v>61</v>
      </c>
      <c r="AI76" s="108" t="s">
        <v>158</v>
      </c>
      <c r="AJ76" s="91" t="s">
        <v>159</v>
      </c>
      <c r="AK76" s="5" t="s">
        <v>159</v>
      </c>
      <c r="AL76" s="5"/>
      <c r="AM76" s="109" t="s">
        <v>116</v>
      </c>
      <c r="AN76" s="108" t="s">
        <v>160</v>
      </c>
      <c r="AO76" s="112" t="s">
        <v>161</v>
      </c>
      <c r="AP76" s="5" t="s">
        <v>162</v>
      </c>
      <c r="AQ76" s="109"/>
      <c r="AR76" s="109" t="s">
        <v>116</v>
      </c>
      <c r="AS76" s="108" t="s">
        <v>163</v>
      </c>
      <c r="AT76" s="91" t="s">
        <v>164</v>
      </c>
      <c r="AU76" s="5" t="s">
        <v>164</v>
      </c>
      <c r="AV76" s="109"/>
      <c r="AW76" s="109" t="s">
        <v>116</v>
      </c>
      <c r="AZ76" s="5" t="s">
        <v>176</v>
      </c>
      <c r="BA76" s="5"/>
      <c r="BB76" s="136"/>
      <c r="BC76" s="137" t="s">
        <v>116</v>
      </c>
    </row>
    <row r="77" spans="7:61">
      <c r="K77" s="9">
        <v>90.031694999999999</v>
      </c>
      <c r="L77" s="88"/>
      <c r="M77" s="63" t="s">
        <v>118</v>
      </c>
      <c r="N77" s="13" t="s">
        <v>45</v>
      </c>
      <c r="O77" s="109" t="s">
        <v>177</v>
      </c>
      <c r="P77" s="138" t="s">
        <v>67</v>
      </c>
      <c r="Q77" s="109" t="s">
        <v>167</v>
      </c>
      <c r="R77" s="5"/>
      <c r="S77" s="109" t="s">
        <v>65</v>
      </c>
      <c r="T77" s="109" t="s">
        <v>117</v>
      </c>
      <c r="U77" s="113" t="s">
        <v>67</v>
      </c>
      <c r="V77" s="109" t="s">
        <v>167</v>
      </c>
      <c r="W77" s="5"/>
      <c r="X77" s="109" t="s">
        <v>65</v>
      </c>
      <c r="Y77" s="103" t="s">
        <v>168</v>
      </c>
      <c r="Z77" s="114" t="s">
        <v>67</v>
      </c>
      <c r="AA77" s="109" t="s">
        <v>167</v>
      </c>
      <c r="AB77" s="5"/>
      <c r="AC77" s="109" t="s">
        <v>65</v>
      </c>
      <c r="AD77" s="67" t="s">
        <v>135</v>
      </c>
      <c r="AE77" s="111" t="s">
        <v>67</v>
      </c>
      <c r="AF77" s="109" t="s">
        <v>167</v>
      </c>
      <c r="AG77" s="109"/>
      <c r="AH77" s="109" t="s">
        <v>65</v>
      </c>
      <c r="AI77" s="5"/>
      <c r="AJ77" s="91" t="s">
        <v>169</v>
      </c>
      <c r="AK77" s="5" t="s">
        <v>68</v>
      </c>
      <c r="AL77" s="5" t="s">
        <v>64</v>
      </c>
      <c r="AM77" s="109" t="s">
        <v>65</v>
      </c>
      <c r="AN77" s="109"/>
      <c r="AO77" s="91" t="s">
        <v>169</v>
      </c>
      <c r="AP77" s="5" t="s">
        <v>68</v>
      </c>
      <c r="AQ77" s="109" t="s">
        <v>170</v>
      </c>
      <c r="AR77" s="109" t="s">
        <v>65</v>
      </c>
      <c r="AS77" s="109"/>
      <c r="AT77" s="91" t="s">
        <v>169</v>
      </c>
      <c r="AU77" s="5" t="s">
        <v>68</v>
      </c>
      <c r="AV77" s="109" t="s">
        <v>170</v>
      </c>
      <c r="AW77" s="109" t="s">
        <v>65</v>
      </c>
      <c r="AZ77" s="5" t="s">
        <v>50</v>
      </c>
      <c r="BA77" s="5"/>
      <c r="BB77" s="136"/>
      <c r="BC77" s="137" t="s">
        <v>65</v>
      </c>
    </row>
    <row r="78" spans="7:61">
      <c r="G78" s="9">
        <f>T45-T62</f>
        <v>42.010559999999998</v>
      </c>
      <c r="K78" s="120">
        <v>150.05282399999999</v>
      </c>
      <c r="M78" s="63" t="s">
        <v>133</v>
      </c>
      <c r="N78" s="15" t="s">
        <v>56</v>
      </c>
      <c r="O78" s="71">
        <v>162.05282</v>
      </c>
      <c r="P78" s="139">
        <f t="shared" ref="P78:P87" si="33">P62+O78</f>
        <v>428.12210099999999</v>
      </c>
      <c r="Q78" s="115" t="s">
        <v>74</v>
      </c>
      <c r="R78" s="115"/>
      <c r="S78" s="117"/>
      <c r="T78" s="9">
        <v>120.04226</v>
      </c>
      <c r="U78" s="118">
        <f t="shared" ref="U78:U87" si="34">P62-T78</f>
        <v>146.02702099999999</v>
      </c>
      <c r="V78" s="5" t="s">
        <v>93</v>
      </c>
      <c r="W78" s="5"/>
      <c r="X78" s="5"/>
      <c r="Y78" s="9">
        <v>90.031694999999999</v>
      </c>
      <c r="Z78" s="119">
        <f t="shared" ref="Z78:Z87" si="35">P62-Y78</f>
        <v>176.03758599999998</v>
      </c>
      <c r="AA78" s="5" t="s">
        <v>93</v>
      </c>
      <c r="AB78" s="5"/>
      <c r="AC78" s="5"/>
      <c r="AD78" s="120">
        <v>150.05282399999999</v>
      </c>
      <c r="AE78" s="121">
        <f t="shared" ref="AE78:AE87" si="36">P62-AD78</f>
        <v>116.016457</v>
      </c>
      <c r="AF78" s="5" t="s">
        <v>93</v>
      </c>
      <c r="AG78" s="5"/>
      <c r="AH78" s="5"/>
      <c r="AI78">
        <v>18.010565</v>
      </c>
      <c r="AJ78" s="76">
        <f t="shared" ref="AJ78:AJ87" si="37">P62-AI78</f>
        <v>248.058716</v>
      </c>
      <c r="AK78" s="5" t="s">
        <v>74</v>
      </c>
      <c r="AL78" s="116"/>
      <c r="AM78" s="117"/>
      <c r="AN78">
        <v>36.021129999999999</v>
      </c>
      <c r="AO78" s="76">
        <f t="shared" ref="AO78:AO87" si="38">P62-AN78</f>
        <v>230.04815099999999</v>
      </c>
      <c r="AP78" s="5" t="s">
        <v>74</v>
      </c>
      <c r="AQ78" s="116"/>
      <c r="AR78" s="117"/>
      <c r="AS78">
        <v>54.031694999999999</v>
      </c>
      <c r="AT78" s="76">
        <f t="shared" ref="AT78:AT87" si="39">P62-AS78</f>
        <v>212.03758599999998</v>
      </c>
      <c r="AU78" s="91">
        <v>212.11750000000001</v>
      </c>
      <c r="AV78" s="77">
        <v>568.20000000000005</v>
      </c>
      <c r="AW78" s="117">
        <f>AU78-AT78</f>
        <v>7.9914000000030683E-2</v>
      </c>
      <c r="AY78" s="9">
        <v>179.079374</v>
      </c>
      <c r="AZ78" s="122">
        <f>P78-AY78</f>
        <v>249.04272699999999</v>
      </c>
      <c r="BA78" s="115" t="s">
        <v>74</v>
      </c>
      <c r="BB78" s="136"/>
      <c r="BC78" s="137"/>
      <c r="BE78" s="8"/>
    </row>
    <row r="79" spans="7:61">
      <c r="M79" s="55">
        <v>34.291800000000002</v>
      </c>
      <c r="N79" s="18" t="s">
        <v>49</v>
      </c>
      <c r="O79" s="71">
        <v>162.05282</v>
      </c>
      <c r="P79" s="139">
        <f t="shared" si="33"/>
        <v>556.21706399999994</v>
      </c>
      <c r="Q79" s="139">
        <v>556.49839999999995</v>
      </c>
      <c r="R79" s="140">
        <v>316.89999999999998</v>
      </c>
      <c r="S79" s="117">
        <f t="shared" ref="S79:S85" si="40">Q79-P79</f>
        <v>0.28133600000001024</v>
      </c>
      <c r="T79" s="9">
        <v>120.04226</v>
      </c>
      <c r="U79" s="118">
        <f t="shared" si="34"/>
        <v>274.121984</v>
      </c>
      <c r="V79" s="7">
        <v>274.19229999999999</v>
      </c>
      <c r="W79" s="123">
        <v>3150</v>
      </c>
      <c r="X79" s="117">
        <f>V79-U79</f>
        <v>7.0315999999991163E-2</v>
      </c>
      <c r="Y79" s="9">
        <v>90.031694999999999</v>
      </c>
      <c r="Z79" s="119">
        <f t="shared" si="35"/>
        <v>304.13254899999998</v>
      </c>
      <c r="AA79" s="141">
        <v>304.2878</v>
      </c>
      <c r="AB79" s="124">
        <v>1045</v>
      </c>
      <c r="AC79" s="117">
        <f>AA79-Z79</f>
        <v>0.15525100000002112</v>
      </c>
      <c r="AD79" s="120">
        <v>150.05282399999999</v>
      </c>
      <c r="AE79" s="121">
        <f t="shared" si="36"/>
        <v>244.11142000000001</v>
      </c>
      <c r="AF79" s="5" t="s">
        <v>74</v>
      </c>
      <c r="AG79" s="116"/>
      <c r="AH79" s="117"/>
      <c r="AI79">
        <v>18.010565</v>
      </c>
      <c r="AJ79" s="76">
        <f t="shared" si="37"/>
        <v>376.15367900000001</v>
      </c>
      <c r="AK79" s="91">
        <v>376.38560000000001</v>
      </c>
      <c r="AL79" s="77">
        <v>896.9</v>
      </c>
      <c r="AM79" s="117">
        <f t="shared" ref="AM79:AM87" si="41">AK79-AJ79</f>
        <v>0.23192099999999982</v>
      </c>
      <c r="AN79">
        <v>36.021129999999999</v>
      </c>
      <c r="AO79" s="76">
        <f t="shared" si="38"/>
        <v>358.14311399999997</v>
      </c>
      <c r="AP79" s="91">
        <v>358.27679999999998</v>
      </c>
      <c r="AQ79" s="77">
        <v>19510</v>
      </c>
      <c r="AR79" s="117">
        <f t="shared" ref="AR79:AR87" si="42">AP79-AO79</f>
        <v>0.13368600000001152</v>
      </c>
      <c r="AS79">
        <v>54.031694999999999</v>
      </c>
      <c r="AT79" s="76">
        <f t="shared" si="39"/>
        <v>340.13254899999998</v>
      </c>
      <c r="AU79" s="91">
        <v>340.30650000000003</v>
      </c>
      <c r="AV79" s="77">
        <v>5502</v>
      </c>
      <c r="AW79" s="117">
        <f>AU79-AT79</f>
        <v>0.17395100000004504</v>
      </c>
      <c r="AY79" s="9">
        <v>179.079374</v>
      </c>
      <c r="AZ79" s="122">
        <f t="shared" ref="AZ79:AZ87" si="43">P79-AY79</f>
        <v>377.13768999999991</v>
      </c>
      <c r="BA79" s="142">
        <v>377.34449999999998</v>
      </c>
      <c r="BB79" s="126">
        <v>133.1</v>
      </c>
      <c r="BC79" s="137">
        <f>BA79-AZ79</f>
        <v>0.20681000000007543</v>
      </c>
      <c r="BD79" s="143"/>
      <c r="BE79" s="144">
        <v>358.158748</v>
      </c>
      <c r="BF79" s="122">
        <f>P78-BE79</f>
        <v>69.963352999999984</v>
      </c>
      <c r="BG79" s="5" t="s">
        <v>93</v>
      </c>
      <c r="BH79" s="116"/>
      <c r="BI79" s="5"/>
    </row>
    <row r="80" spans="7:61">
      <c r="M80" s="55"/>
      <c r="N80" s="18" t="s">
        <v>58</v>
      </c>
      <c r="O80" s="71">
        <v>162.05282</v>
      </c>
      <c r="P80" s="139">
        <f t="shared" si="33"/>
        <v>613.23852799999997</v>
      </c>
      <c r="Q80" s="139">
        <v>613.59360000000004</v>
      </c>
      <c r="R80" s="140">
        <v>42000</v>
      </c>
      <c r="S80" s="117">
        <f t="shared" si="40"/>
        <v>0.35507200000006378</v>
      </c>
      <c r="T80" s="9">
        <v>120.04226</v>
      </c>
      <c r="U80" s="118">
        <f t="shared" si="34"/>
        <v>331.14344799999998</v>
      </c>
      <c r="V80" s="5" t="s">
        <v>74</v>
      </c>
      <c r="W80" s="116"/>
      <c r="X80" s="117"/>
      <c r="Y80" s="9">
        <v>90.031694999999999</v>
      </c>
      <c r="Z80" s="119">
        <f t="shared" si="35"/>
        <v>361.15401299999996</v>
      </c>
      <c r="AA80" s="141">
        <v>361.3843</v>
      </c>
      <c r="AB80" s="124">
        <v>830.5</v>
      </c>
      <c r="AC80" s="117">
        <f t="shared" ref="AC80:AC87" si="44">AA80-Z80</f>
        <v>0.23028700000003255</v>
      </c>
      <c r="AD80" s="120">
        <v>150.05282399999999</v>
      </c>
      <c r="AE80" s="121">
        <f t="shared" si="36"/>
        <v>301.13288399999999</v>
      </c>
      <c r="AF80" s="127">
        <v>301.32810000000001</v>
      </c>
      <c r="AG80" s="128">
        <v>497.6</v>
      </c>
      <c r="AH80" s="117">
        <f t="shared" ref="AH80:AH87" si="45">AF80-AE80</f>
        <v>0.19521600000001627</v>
      </c>
      <c r="AI80">
        <v>18.010565</v>
      </c>
      <c r="AJ80" s="76">
        <f t="shared" si="37"/>
        <v>433.17514299999999</v>
      </c>
      <c r="AK80" s="91">
        <v>433.46390000000002</v>
      </c>
      <c r="AL80" s="77">
        <v>721.6</v>
      </c>
      <c r="AM80" s="117">
        <f t="shared" si="41"/>
        <v>0.28875700000003235</v>
      </c>
      <c r="AN80">
        <v>36.021129999999999</v>
      </c>
      <c r="AO80" s="76">
        <f t="shared" si="38"/>
        <v>415.16457800000001</v>
      </c>
      <c r="AP80" s="91">
        <v>415.38350000000003</v>
      </c>
      <c r="AQ80" s="77">
        <v>2386</v>
      </c>
      <c r="AR80" s="117">
        <f t="shared" si="42"/>
        <v>0.21892200000002049</v>
      </c>
      <c r="AS80">
        <v>54.031694999999999</v>
      </c>
      <c r="AT80" s="76">
        <f t="shared" si="39"/>
        <v>397.15401299999996</v>
      </c>
      <c r="AU80" s="91">
        <v>397.37110000000001</v>
      </c>
      <c r="AV80" s="77">
        <v>624.20000000000005</v>
      </c>
      <c r="AW80" s="117">
        <f t="shared" ref="AW80:AW87" si="46">AU80-AT80</f>
        <v>0.2170870000000491</v>
      </c>
      <c r="AY80" s="9">
        <v>179.079374</v>
      </c>
      <c r="AZ80" s="122">
        <f t="shared" si="43"/>
        <v>434.15915399999994</v>
      </c>
      <c r="BA80" s="125">
        <v>434.2337</v>
      </c>
      <c r="BB80" s="126">
        <v>132.4</v>
      </c>
      <c r="BC80" s="137"/>
      <c r="BE80" s="144">
        <v>358.158748</v>
      </c>
      <c r="BF80" s="122">
        <f t="shared" ref="BF80:BF87" si="47">P79-BE80</f>
        <v>198.05831599999993</v>
      </c>
      <c r="BG80" s="5" t="s">
        <v>74</v>
      </c>
      <c r="BH80" s="116"/>
      <c r="BI80" s="5"/>
    </row>
    <row r="81" spans="13:66">
      <c r="M81" s="78" t="s">
        <v>136</v>
      </c>
      <c r="N81" s="18" t="s">
        <v>60</v>
      </c>
      <c r="O81" s="71">
        <v>162.05282</v>
      </c>
      <c r="P81" s="139">
        <f t="shared" si="33"/>
        <v>714.28620599999999</v>
      </c>
      <c r="Q81" s="115" t="s">
        <v>74</v>
      </c>
      <c r="R81" s="116"/>
      <c r="S81" s="117"/>
      <c r="T81" s="9">
        <v>120.04226</v>
      </c>
      <c r="U81" s="118">
        <f t="shared" si="34"/>
        <v>432.191126</v>
      </c>
      <c r="V81" s="5" t="s">
        <v>74</v>
      </c>
      <c r="W81" s="116"/>
      <c r="X81" s="117"/>
      <c r="Y81" s="9">
        <v>90.031694999999999</v>
      </c>
      <c r="Z81" s="119">
        <f t="shared" si="35"/>
        <v>462.20169099999998</v>
      </c>
      <c r="AA81" s="141">
        <v>462.30779999999999</v>
      </c>
      <c r="AB81" s="124">
        <v>714.4</v>
      </c>
      <c r="AC81" s="117">
        <f t="shared" si="44"/>
        <v>0.10610900000000356</v>
      </c>
      <c r="AD81" s="120">
        <v>150.05282399999999</v>
      </c>
      <c r="AE81" s="121">
        <f t="shared" si="36"/>
        <v>402.18056200000001</v>
      </c>
      <c r="AF81" s="127">
        <v>402.27</v>
      </c>
      <c r="AG81" s="128">
        <v>372.6</v>
      </c>
      <c r="AH81" s="117">
        <f t="shared" si="45"/>
        <v>8.9437999999972817E-2</v>
      </c>
      <c r="AI81">
        <v>18.010565</v>
      </c>
      <c r="AJ81" s="76">
        <f t="shared" si="37"/>
        <v>534.22282099999995</v>
      </c>
      <c r="AK81" s="5" t="s">
        <v>74</v>
      </c>
      <c r="AL81" s="145" t="s">
        <v>178</v>
      </c>
      <c r="AM81" s="117"/>
      <c r="AN81">
        <v>36.021129999999999</v>
      </c>
      <c r="AO81" s="76">
        <f t="shared" si="38"/>
        <v>516.21225600000002</v>
      </c>
      <c r="AP81" s="91">
        <v>516.28809999999999</v>
      </c>
      <c r="AQ81" s="77">
        <v>3148</v>
      </c>
      <c r="AR81" s="117">
        <f t="shared" si="42"/>
        <v>7.5843999999960943E-2</v>
      </c>
      <c r="AS81">
        <v>54.031694999999999</v>
      </c>
      <c r="AT81" s="76">
        <f t="shared" si="39"/>
        <v>498.20169099999998</v>
      </c>
      <c r="AU81" s="91">
        <v>498.39060000000001</v>
      </c>
      <c r="AV81" s="77">
        <v>2163</v>
      </c>
      <c r="AW81" s="117">
        <f t="shared" si="46"/>
        <v>0.18890900000002375</v>
      </c>
      <c r="AY81" s="9">
        <v>179.079374</v>
      </c>
      <c r="AZ81" s="122">
        <f t="shared" si="43"/>
        <v>535.20683199999996</v>
      </c>
      <c r="BA81" s="125">
        <v>535.38289999999995</v>
      </c>
      <c r="BB81" s="126">
        <v>782.3</v>
      </c>
      <c r="BC81" s="137">
        <f t="shared" ref="BC81:BC86" si="48">BA81-AZ81</f>
        <v>0.17606799999998657</v>
      </c>
      <c r="BE81" s="144">
        <v>358.158748</v>
      </c>
      <c r="BF81" s="122">
        <f t="shared" si="47"/>
        <v>255.07977999999997</v>
      </c>
      <c r="BG81" s="146">
        <v>255.3314</v>
      </c>
      <c r="BH81" s="126">
        <v>192.4</v>
      </c>
      <c r="BI81" s="117">
        <f>BG81-BF81</f>
        <v>0.25162000000003104</v>
      </c>
    </row>
    <row r="82" spans="13:66">
      <c r="N82" s="18" t="s">
        <v>62</v>
      </c>
      <c r="O82" s="71">
        <v>162.05282</v>
      </c>
      <c r="P82" s="139">
        <f t="shared" si="33"/>
        <v>829.31314899999995</v>
      </c>
      <c r="Q82" s="115" t="s">
        <v>74</v>
      </c>
      <c r="R82" s="116"/>
      <c r="S82" s="117"/>
      <c r="T82" s="9">
        <v>120.04226</v>
      </c>
      <c r="U82" s="118">
        <f t="shared" si="34"/>
        <v>547.21806900000001</v>
      </c>
      <c r="V82" s="7">
        <v>547.53800000000001</v>
      </c>
      <c r="W82" s="123">
        <v>5272</v>
      </c>
      <c r="X82" s="117">
        <f t="shared" ref="X82:X87" si="49">V82-U82</f>
        <v>0.31993099999999686</v>
      </c>
      <c r="Y82" s="9">
        <v>90.031694999999999</v>
      </c>
      <c r="Z82" s="119">
        <f t="shared" si="35"/>
        <v>577.22863399999994</v>
      </c>
      <c r="AA82" s="141">
        <v>577.26199999999994</v>
      </c>
      <c r="AB82" s="124">
        <v>661.7</v>
      </c>
      <c r="AC82" s="117">
        <f t="shared" si="44"/>
        <v>3.3366000000000895E-2</v>
      </c>
      <c r="AD82" s="120">
        <v>150.05282399999999</v>
      </c>
      <c r="AE82" s="121">
        <f t="shared" si="36"/>
        <v>517.20750499999997</v>
      </c>
      <c r="AF82" s="127">
        <v>517.31880000000001</v>
      </c>
      <c r="AG82" s="128">
        <v>248</v>
      </c>
      <c r="AH82" s="117">
        <f t="shared" si="45"/>
        <v>0.111295000000041</v>
      </c>
      <c r="AI82">
        <v>18.010565</v>
      </c>
      <c r="AJ82" s="76">
        <f t="shared" si="37"/>
        <v>649.24976399999991</v>
      </c>
      <c r="AK82" s="5" t="s">
        <v>74</v>
      </c>
      <c r="AL82" s="145" t="s">
        <v>179</v>
      </c>
      <c r="AM82" s="117"/>
      <c r="AN82">
        <v>36.021129999999999</v>
      </c>
      <c r="AO82" s="76">
        <f t="shared" si="38"/>
        <v>631.23919899999999</v>
      </c>
      <c r="AP82" s="91">
        <v>631.09860000000003</v>
      </c>
      <c r="AQ82" s="77">
        <v>80350</v>
      </c>
      <c r="AR82" s="117">
        <f t="shared" si="42"/>
        <v>-0.14059899999995196</v>
      </c>
      <c r="AS82">
        <v>54.031694999999999</v>
      </c>
      <c r="AT82" s="76">
        <f t="shared" si="39"/>
        <v>613.22863399999994</v>
      </c>
      <c r="AU82" s="91">
        <v>613.59360000000004</v>
      </c>
      <c r="AV82" s="77">
        <v>24000</v>
      </c>
      <c r="AW82" s="117">
        <f t="shared" si="46"/>
        <v>0.36496600000009494</v>
      </c>
      <c r="AY82" s="9">
        <v>179.079374</v>
      </c>
      <c r="AZ82" s="122">
        <f t="shared" si="43"/>
        <v>650.23377499999992</v>
      </c>
      <c r="BA82" s="125">
        <v>649.83339999999998</v>
      </c>
      <c r="BB82" s="126">
        <v>961.9</v>
      </c>
      <c r="BC82" s="137"/>
      <c r="BE82" s="144">
        <v>358.158748</v>
      </c>
      <c r="BF82" s="122">
        <f t="shared" si="47"/>
        <v>356.12745799999999</v>
      </c>
      <c r="BG82" s="5" t="s">
        <v>74</v>
      </c>
      <c r="BH82" s="116"/>
      <c r="BI82" s="117"/>
    </row>
    <row r="83" spans="13:66">
      <c r="N83" s="18" t="s">
        <v>54</v>
      </c>
      <c r="O83" s="71">
        <v>162.05282</v>
      </c>
      <c r="P83" s="139">
        <f t="shared" si="33"/>
        <v>928.38156300000003</v>
      </c>
      <c r="Q83" s="115" t="s">
        <v>74</v>
      </c>
      <c r="R83" s="116"/>
      <c r="S83" s="117"/>
      <c r="T83" s="9">
        <v>120.04226</v>
      </c>
      <c r="U83" s="118">
        <f t="shared" si="34"/>
        <v>646.28648300000009</v>
      </c>
      <c r="V83" s="7">
        <v>645.82659999999998</v>
      </c>
      <c r="W83" s="123">
        <v>10090</v>
      </c>
      <c r="X83" s="117">
        <f t="shared" si="49"/>
        <v>-0.4598830000001044</v>
      </c>
      <c r="Y83" s="9">
        <v>90.031694999999999</v>
      </c>
      <c r="Z83" s="119">
        <f t="shared" si="35"/>
        <v>676.29704800000002</v>
      </c>
      <c r="AA83" s="141">
        <v>676.47329999999999</v>
      </c>
      <c r="AB83" s="124">
        <v>9071</v>
      </c>
      <c r="AC83" s="117">
        <f t="shared" si="44"/>
        <v>0.17625199999997676</v>
      </c>
      <c r="AD83" s="120">
        <v>150.05282399999999</v>
      </c>
      <c r="AE83" s="121">
        <f t="shared" si="36"/>
        <v>616.27591900000004</v>
      </c>
      <c r="AF83" s="127">
        <v>616.47730000000001</v>
      </c>
      <c r="AG83" s="128">
        <v>3350</v>
      </c>
      <c r="AH83" s="117">
        <f t="shared" si="45"/>
        <v>0.20138099999996939</v>
      </c>
      <c r="AI83">
        <v>18.010565</v>
      </c>
      <c r="AJ83" s="76">
        <f t="shared" si="37"/>
        <v>748.31817799999999</v>
      </c>
      <c r="AK83" s="5" t="s">
        <v>74</v>
      </c>
      <c r="AL83" s="116"/>
      <c r="AM83" s="117"/>
      <c r="AN83">
        <v>36.021129999999999</v>
      </c>
      <c r="AO83" s="76">
        <f t="shared" si="38"/>
        <v>730.30761300000006</v>
      </c>
      <c r="AP83" s="91">
        <v>730.70180000000005</v>
      </c>
      <c r="AQ83" s="77">
        <v>1836</v>
      </c>
      <c r="AR83" s="117">
        <f t="shared" si="42"/>
        <v>0.39418699999998807</v>
      </c>
      <c r="AS83">
        <v>54.031694999999999</v>
      </c>
      <c r="AT83" s="76">
        <f t="shared" si="39"/>
        <v>712.29704800000002</v>
      </c>
      <c r="AU83" s="91">
        <v>712.42769999999996</v>
      </c>
      <c r="AV83" s="77">
        <v>173.5</v>
      </c>
      <c r="AW83" s="117">
        <f t="shared" si="46"/>
        <v>0.13065199999994093</v>
      </c>
      <c r="AY83" s="9">
        <v>179.079374</v>
      </c>
      <c r="AZ83" s="122">
        <f t="shared" si="43"/>
        <v>749.302189</v>
      </c>
      <c r="BA83" s="115" t="s">
        <v>74</v>
      </c>
      <c r="BB83" s="116"/>
      <c r="BC83" s="137"/>
      <c r="BE83" s="144">
        <v>358.158748</v>
      </c>
      <c r="BF83" s="122">
        <f t="shared" si="47"/>
        <v>471.15440099999995</v>
      </c>
      <c r="BG83" s="146">
        <v>471.37099999999998</v>
      </c>
      <c r="BH83" s="126">
        <v>593</v>
      </c>
      <c r="BI83" s="117">
        <f t="shared" ref="BI83:BI87" si="50">BG83-BF83</f>
        <v>0.21659900000003063</v>
      </c>
    </row>
    <row r="84" spans="13:66">
      <c r="N84" s="18" t="s">
        <v>70</v>
      </c>
      <c r="O84" s="71">
        <v>162.05282</v>
      </c>
      <c r="P84" s="139">
        <f t="shared" si="33"/>
        <v>1056.440141</v>
      </c>
      <c r="Q84" s="115" t="s">
        <v>74</v>
      </c>
      <c r="R84" s="116"/>
      <c r="S84" s="117"/>
      <c r="T84" s="9">
        <v>120.04226</v>
      </c>
      <c r="U84" s="118">
        <f t="shared" si="34"/>
        <v>774.34506099999999</v>
      </c>
      <c r="V84" s="7">
        <v>774.57849999999996</v>
      </c>
      <c r="W84" s="123">
        <v>10640</v>
      </c>
      <c r="X84" s="117">
        <f t="shared" si="49"/>
        <v>0.23343899999997575</v>
      </c>
      <c r="Y84" s="9">
        <v>90.031694999999999</v>
      </c>
      <c r="Z84" s="119">
        <f t="shared" si="35"/>
        <v>804.35562600000003</v>
      </c>
      <c r="AA84" s="5" t="s">
        <v>180</v>
      </c>
      <c r="AB84" s="116"/>
      <c r="AC84" s="117"/>
      <c r="AD84" s="120">
        <v>150.05282399999999</v>
      </c>
      <c r="AE84" s="121">
        <f t="shared" si="36"/>
        <v>744.33449700000006</v>
      </c>
      <c r="AF84" s="5" t="s">
        <v>74</v>
      </c>
      <c r="AG84" s="116"/>
      <c r="AH84" s="117"/>
      <c r="AI84">
        <v>18.010565</v>
      </c>
      <c r="AJ84" s="76">
        <f t="shared" si="37"/>
        <v>876.376756</v>
      </c>
      <c r="AK84" s="5" t="s">
        <v>74</v>
      </c>
      <c r="AL84" s="145" t="s">
        <v>181</v>
      </c>
      <c r="AM84" s="117"/>
      <c r="AN84">
        <v>36.021129999999999</v>
      </c>
      <c r="AO84" s="76">
        <f t="shared" si="38"/>
        <v>858.36619100000007</v>
      </c>
      <c r="AP84" s="91">
        <v>858.69420000000002</v>
      </c>
      <c r="AQ84" s="77">
        <v>1051</v>
      </c>
      <c r="AR84" s="117">
        <f t="shared" si="42"/>
        <v>0.32800899999995181</v>
      </c>
      <c r="AS84">
        <v>54.031694999999999</v>
      </c>
      <c r="AT84" s="76">
        <f t="shared" si="39"/>
        <v>840.35562600000003</v>
      </c>
      <c r="AU84" s="91">
        <v>840.54949999999997</v>
      </c>
      <c r="AV84" s="77">
        <v>2246</v>
      </c>
      <c r="AW84" s="117">
        <f t="shared" si="46"/>
        <v>0.19387399999993704</v>
      </c>
      <c r="AY84" s="9">
        <v>179.079374</v>
      </c>
      <c r="AZ84" s="122">
        <f t="shared" si="43"/>
        <v>877.36076700000001</v>
      </c>
      <c r="BA84" s="125">
        <v>877.53639999999996</v>
      </c>
      <c r="BB84" s="126">
        <v>4316</v>
      </c>
      <c r="BC84" s="137">
        <f t="shared" si="48"/>
        <v>0.17563299999994797</v>
      </c>
      <c r="BE84" s="144">
        <v>358.158748</v>
      </c>
      <c r="BF84" s="122">
        <f t="shared" si="47"/>
        <v>570.22281500000008</v>
      </c>
      <c r="BG84" s="146">
        <v>570.07389999999998</v>
      </c>
      <c r="BH84" s="126">
        <v>53740</v>
      </c>
      <c r="BI84" s="117">
        <f t="shared" si="50"/>
        <v>-0.14891500000010183</v>
      </c>
    </row>
    <row r="85" spans="13:66">
      <c r="N85" s="18" t="s">
        <v>76</v>
      </c>
      <c r="O85" s="71">
        <v>162.05282</v>
      </c>
      <c r="P85" s="139">
        <f t="shared" si="33"/>
        <v>1127.477255</v>
      </c>
      <c r="Q85" s="139">
        <v>1127.3838000000001</v>
      </c>
      <c r="R85" s="140">
        <v>1987</v>
      </c>
      <c r="S85" s="117">
        <f t="shared" si="40"/>
        <v>-9.3454999999948996E-2</v>
      </c>
      <c r="T85" s="9">
        <v>120.04226</v>
      </c>
      <c r="U85" s="118">
        <f t="shared" si="34"/>
        <v>845.38217499999996</v>
      </c>
      <c r="V85" s="5" t="s">
        <v>74</v>
      </c>
      <c r="W85" s="116"/>
      <c r="X85" s="117"/>
      <c r="Y85" s="9">
        <v>90.031694999999999</v>
      </c>
      <c r="Z85" s="119">
        <f t="shared" si="35"/>
        <v>875.39274</v>
      </c>
      <c r="AA85" s="5" t="s">
        <v>180</v>
      </c>
      <c r="AB85" s="116"/>
      <c r="AC85" s="117"/>
      <c r="AD85" s="120">
        <v>150.05282399999999</v>
      </c>
      <c r="AE85" s="121">
        <f t="shared" si="36"/>
        <v>815.37161100000003</v>
      </c>
      <c r="AF85" s="127">
        <v>815.78279999999995</v>
      </c>
      <c r="AG85" s="128">
        <v>942.4</v>
      </c>
      <c r="AH85" s="117">
        <f t="shared" si="45"/>
        <v>0.41118899999992209</v>
      </c>
      <c r="AI85">
        <v>18.010565</v>
      </c>
      <c r="AJ85" s="76">
        <f t="shared" si="37"/>
        <v>947.41386999999997</v>
      </c>
      <c r="AK85" s="5" t="s">
        <v>74</v>
      </c>
      <c r="AL85" s="145" t="s">
        <v>182</v>
      </c>
      <c r="AM85" s="117"/>
      <c r="AN85">
        <v>36.021129999999999</v>
      </c>
      <c r="AO85" s="76">
        <f t="shared" si="38"/>
        <v>929.40330500000005</v>
      </c>
      <c r="AP85" s="91">
        <v>929.67129999999997</v>
      </c>
      <c r="AQ85" s="77">
        <v>2587</v>
      </c>
      <c r="AR85" s="117">
        <f t="shared" si="42"/>
        <v>0.26799499999992804</v>
      </c>
      <c r="AS85">
        <v>54.031694999999999</v>
      </c>
      <c r="AT85" s="76">
        <f t="shared" si="39"/>
        <v>911.39274</v>
      </c>
      <c r="AU85" s="91">
        <v>911.44680000000005</v>
      </c>
      <c r="AV85" s="77">
        <v>7707</v>
      </c>
      <c r="AW85" s="117">
        <f t="shared" si="46"/>
        <v>5.4060000000049513E-2</v>
      </c>
      <c r="AY85" s="9">
        <v>179.079374</v>
      </c>
      <c r="AZ85" s="122">
        <f t="shared" si="43"/>
        <v>948.39788099999998</v>
      </c>
      <c r="BA85" s="115" t="s">
        <v>74</v>
      </c>
      <c r="BB85" s="116"/>
      <c r="BC85" s="137"/>
      <c r="BE85" s="144">
        <v>358.158748</v>
      </c>
      <c r="BF85" s="122">
        <f t="shared" si="47"/>
        <v>698.28139299999998</v>
      </c>
      <c r="BG85" s="5" t="s">
        <v>74</v>
      </c>
      <c r="BH85" s="116"/>
      <c r="BI85" s="117"/>
    </row>
    <row r="86" spans="13:66">
      <c r="N86" s="18" t="s">
        <v>79</v>
      </c>
      <c r="O86" s="71">
        <v>162.05282</v>
      </c>
      <c r="P86" s="139">
        <f t="shared" si="33"/>
        <v>1313.556568</v>
      </c>
      <c r="Q86" s="115" t="s">
        <v>74</v>
      </c>
      <c r="R86" s="116"/>
      <c r="S86" s="117"/>
      <c r="T86" s="9">
        <v>120.04226</v>
      </c>
      <c r="U86" s="118">
        <f t="shared" si="34"/>
        <v>1031.4614880000001</v>
      </c>
      <c r="V86" s="7">
        <v>1031.7349999999999</v>
      </c>
      <c r="W86" s="123">
        <v>351.5</v>
      </c>
      <c r="X86" s="117">
        <f t="shared" si="49"/>
        <v>0.27351199999975506</v>
      </c>
      <c r="Y86" s="9">
        <v>90.031694999999999</v>
      </c>
      <c r="Z86" s="119">
        <f t="shared" si="35"/>
        <v>1061.4720530000002</v>
      </c>
      <c r="AA86" s="5">
        <v>1061.4720530000002</v>
      </c>
      <c r="AB86" s="116"/>
      <c r="AC86" s="117">
        <f t="shared" si="44"/>
        <v>0</v>
      </c>
      <c r="AD86" s="120">
        <v>150.05282399999999</v>
      </c>
      <c r="AE86" s="121">
        <f t="shared" si="36"/>
        <v>1001.4509240000001</v>
      </c>
      <c r="AF86" s="5">
        <v>1001.4509240000001</v>
      </c>
      <c r="AG86" s="116"/>
      <c r="AH86" s="117">
        <f t="shared" si="45"/>
        <v>0</v>
      </c>
      <c r="AI86">
        <v>18.010565</v>
      </c>
      <c r="AJ86" s="76">
        <f t="shared" si="37"/>
        <v>1133.493183</v>
      </c>
      <c r="AK86" s="5">
        <v>1133.493183</v>
      </c>
      <c r="AL86" s="116"/>
      <c r="AM86" s="117">
        <f t="shared" si="41"/>
        <v>0</v>
      </c>
      <c r="AN86">
        <v>36.021129999999999</v>
      </c>
      <c r="AO86" s="76">
        <f t="shared" si="38"/>
        <v>1115.482618</v>
      </c>
      <c r="AP86" s="5">
        <v>1115.482618</v>
      </c>
      <c r="AQ86" s="116"/>
      <c r="AR86" s="117">
        <f t="shared" si="42"/>
        <v>0</v>
      </c>
      <c r="AS86">
        <v>54.031694999999999</v>
      </c>
      <c r="AT86" s="76">
        <f t="shared" si="39"/>
        <v>1097.4720530000002</v>
      </c>
      <c r="AU86" s="5">
        <v>1097.4720530000002</v>
      </c>
      <c r="AV86" s="116"/>
      <c r="AW86" s="117">
        <f t="shared" si="46"/>
        <v>0</v>
      </c>
      <c r="AY86" s="9">
        <v>179.079374</v>
      </c>
      <c r="AZ86" s="122">
        <f t="shared" si="43"/>
        <v>1134.4771940000001</v>
      </c>
      <c r="BA86" s="125">
        <v>1134.7979</v>
      </c>
      <c r="BB86" s="126">
        <v>2017</v>
      </c>
      <c r="BC86" s="137">
        <f t="shared" si="48"/>
        <v>0.32070599999997285</v>
      </c>
      <c r="BE86" s="144">
        <v>358.158748</v>
      </c>
      <c r="BF86" s="122">
        <f t="shared" si="47"/>
        <v>769.31850699999995</v>
      </c>
      <c r="BG86" s="146">
        <v>769.24649999999997</v>
      </c>
      <c r="BH86" s="126">
        <v>2465</v>
      </c>
      <c r="BI86" s="117">
        <f t="shared" si="50"/>
        <v>-7.2006999999985055E-2</v>
      </c>
    </row>
    <row r="87" spans="13:66">
      <c r="N87" s="18" t="s">
        <v>82</v>
      </c>
      <c r="O87" s="71">
        <v>162.05282</v>
      </c>
      <c r="P87" s="139">
        <f t="shared" si="33"/>
        <v>1426.6406320000001</v>
      </c>
      <c r="Q87" s="115" t="s">
        <v>74</v>
      </c>
      <c r="R87" s="116"/>
      <c r="S87" s="117"/>
      <c r="T87" s="9">
        <v>120.04226</v>
      </c>
      <c r="U87" s="118">
        <f t="shared" si="34"/>
        <v>1144.545552</v>
      </c>
      <c r="V87" s="7">
        <v>1144.8534999999999</v>
      </c>
      <c r="W87" s="123">
        <v>650.20000000000005</v>
      </c>
      <c r="X87" s="117">
        <f t="shared" si="49"/>
        <v>0.30794799999989664</v>
      </c>
      <c r="Y87" s="9">
        <v>90.031694999999999</v>
      </c>
      <c r="Z87" s="119">
        <f t="shared" si="35"/>
        <v>1174.5561170000001</v>
      </c>
      <c r="AA87" s="5">
        <v>1174.5561170000001</v>
      </c>
      <c r="AB87" s="116"/>
      <c r="AC87" s="117">
        <f t="shared" si="44"/>
        <v>0</v>
      </c>
      <c r="AD87" s="120">
        <v>150.05282399999999</v>
      </c>
      <c r="AE87" s="121">
        <f t="shared" si="36"/>
        <v>1114.5349879999999</v>
      </c>
      <c r="AF87" s="5">
        <v>1114.5349879999999</v>
      </c>
      <c r="AG87" s="116"/>
      <c r="AH87" s="117">
        <f t="shared" si="45"/>
        <v>0</v>
      </c>
      <c r="AI87">
        <v>18.010565</v>
      </c>
      <c r="AJ87" s="76">
        <f t="shared" si="37"/>
        <v>1246.5772469999999</v>
      </c>
      <c r="AK87" s="5">
        <v>1246.5772469999999</v>
      </c>
      <c r="AL87" s="116"/>
      <c r="AM87" s="117">
        <f t="shared" si="41"/>
        <v>0</v>
      </c>
      <c r="AN87">
        <v>36.021129999999999</v>
      </c>
      <c r="AO87" s="76">
        <f t="shared" si="38"/>
        <v>1228.5666819999999</v>
      </c>
      <c r="AP87" s="5">
        <v>1228.5666819999999</v>
      </c>
      <c r="AQ87" s="116"/>
      <c r="AR87" s="117">
        <f t="shared" si="42"/>
        <v>0</v>
      </c>
      <c r="AS87">
        <v>54.031694999999999</v>
      </c>
      <c r="AT87" s="76">
        <f t="shared" si="39"/>
        <v>1210.5561170000001</v>
      </c>
      <c r="AU87" s="5">
        <v>1210.5561170000001</v>
      </c>
      <c r="AV87" s="116"/>
      <c r="AW87" s="117">
        <f t="shared" si="46"/>
        <v>0</v>
      </c>
      <c r="AY87" s="9">
        <v>179.079374</v>
      </c>
      <c r="AZ87" s="122">
        <f t="shared" si="43"/>
        <v>1247.5612580000002</v>
      </c>
      <c r="BA87" s="115" t="s">
        <v>74</v>
      </c>
      <c r="BB87" s="116"/>
      <c r="BC87" s="137"/>
      <c r="BE87" s="144">
        <v>358.158748</v>
      </c>
      <c r="BF87" s="122">
        <f t="shared" si="47"/>
        <v>955.39781999999991</v>
      </c>
      <c r="BG87" s="146">
        <v>955.6721</v>
      </c>
      <c r="BH87" s="126">
        <v>492</v>
      </c>
      <c r="BI87" s="117">
        <f t="shared" si="50"/>
        <v>0.27428000000008979</v>
      </c>
    </row>
    <row r="88" spans="13:66">
      <c r="N88" s="18" t="s">
        <v>59</v>
      </c>
      <c r="O88" s="4"/>
      <c r="P88" s="4"/>
      <c r="Q88" s="4"/>
      <c r="R88" s="38">
        <f>SUM(R79:R87)</f>
        <v>44303.9</v>
      </c>
      <c r="S88" s="4"/>
      <c r="T88" s="129"/>
      <c r="U88" s="4"/>
      <c r="V88" s="4"/>
      <c r="W88" s="38">
        <f>SUM(W79:W87)</f>
        <v>30153.7</v>
      </c>
      <c r="X88" s="4"/>
      <c r="Y88" s="129"/>
      <c r="Z88" s="4"/>
      <c r="AA88" s="4"/>
      <c r="AB88" s="4"/>
      <c r="AC88" s="4"/>
      <c r="AD88" s="129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147">
        <f>SUM(BB78:BB87)</f>
        <v>8342.7000000000007</v>
      </c>
      <c r="BC88" s="4"/>
      <c r="BD88" s="4"/>
      <c r="BE88" s="4"/>
      <c r="BF88" s="4"/>
      <c r="BG88" s="4"/>
      <c r="BH88" s="147">
        <f>SUM(BH79:BH87)</f>
        <v>57482.400000000001</v>
      </c>
      <c r="BI88" s="4"/>
    </row>
    <row r="89" spans="13:66">
      <c r="N89" s="41"/>
      <c r="R89" s="130">
        <v>1</v>
      </c>
      <c r="T89" s="9"/>
      <c r="Y89" s="9"/>
      <c r="AD89" s="9"/>
      <c r="BB89" s="92">
        <f>BB88/R88</f>
        <v>0.18830622134845917</v>
      </c>
      <c r="BH89" s="92">
        <f>BH88/R88</f>
        <v>1.2974568830283564</v>
      </c>
    </row>
    <row r="90" spans="13:66">
      <c r="N90" s="41"/>
      <c r="R90" s="25"/>
      <c r="T90" s="9"/>
      <c r="Y90" s="9"/>
      <c r="AD90" s="9"/>
    </row>
    <row r="91" spans="13:66">
      <c r="N91" s="41"/>
      <c r="R91" s="25"/>
      <c r="T91" s="9"/>
      <c r="Y91" s="9"/>
      <c r="AD91" s="9"/>
    </row>
    <row r="93" spans="13:66">
      <c r="T93" s="9"/>
      <c r="U93" s="9"/>
      <c r="V93" s="8" t="s">
        <v>109</v>
      </c>
      <c r="W93" s="8"/>
      <c r="X93" s="8"/>
      <c r="Y93" s="8"/>
      <c r="Z93" s="8"/>
      <c r="AA93" s="8"/>
      <c r="AD93" s="52" t="s">
        <v>110</v>
      </c>
      <c r="AE93" s="52"/>
      <c r="AJ93" s="8" t="s">
        <v>111</v>
      </c>
      <c r="AT93" s="39" t="s">
        <v>112</v>
      </c>
      <c r="AU93" s="39"/>
      <c r="AV93" s="39"/>
      <c r="AW93" s="39"/>
      <c r="BM93" s="52" t="s">
        <v>113</v>
      </c>
      <c r="BN93" s="52"/>
    </row>
    <row r="96" spans="13:66">
      <c r="AD96" s="134" t="s">
        <v>173</v>
      </c>
      <c r="AE96" s="135" t="s">
        <v>174</v>
      </c>
      <c r="AF96" s="108" t="s">
        <v>175</v>
      </c>
      <c r="AG96" s="109" t="s">
        <v>64</v>
      </c>
      <c r="AH96" s="109" t="s">
        <v>116</v>
      </c>
    </row>
    <row r="97" spans="10:34">
      <c r="K97" s="87"/>
      <c r="L97" s="88"/>
      <c r="N97" s="11"/>
      <c r="O97" s="11"/>
      <c r="P97" s="41"/>
      <c r="AD97" s="5" t="s">
        <v>177</v>
      </c>
      <c r="AE97" s="138" t="s">
        <v>67</v>
      </c>
      <c r="AF97" s="109" t="s">
        <v>167</v>
      </c>
      <c r="AG97" s="5"/>
      <c r="AH97" s="109" t="s">
        <v>65</v>
      </c>
    </row>
    <row r="98" spans="10:34">
      <c r="J98" s="41"/>
      <c r="K98" s="90"/>
      <c r="M98" s="11"/>
      <c r="N98" s="9"/>
      <c r="Q98" s="9"/>
      <c r="R98" s="12" t="s">
        <v>184</v>
      </c>
      <c r="S98" s="12"/>
      <c r="T98" s="13" t="s">
        <v>45</v>
      </c>
      <c r="U98" s="12"/>
      <c r="V98" s="12" t="s">
        <v>185</v>
      </c>
      <c r="X98" s="12" t="s">
        <v>88</v>
      </c>
      <c r="Y98" s="12"/>
      <c r="Z98" s="12"/>
      <c r="AA98" s="12"/>
      <c r="AB98" s="12"/>
      <c r="AD98" s="71">
        <v>162.05282</v>
      </c>
      <c r="AE98" s="9">
        <v>428.12210099999999</v>
      </c>
      <c r="AF98" s="9"/>
      <c r="AG98" s="9"/>
      <c r="AH98" s="9"/>
    </row>
    <row r="99" spans="10:34">
      <c r="J99" s="41"/>
      <c r="K99" s="90"/>
      <c r="M99" s="9"/>
      <c r="N99" s="9"/>
      <c r="Q99" s="9"/>
      <c r="R99" s="70">
        <v>133.53827899999999</v>
      </c>
      <c r="S99" s="12">
        <v>1</v>
      </c>
      <c r="T99" s="13" t="s">
        <v>56</v>
      </c>
      <c r="U99" s="12">
        <v>11</v>
      </c>
      <c r="V99" s="12"/>
      <c r="X99" s="12" t="s">
        <v>90</v>
      </c>
      <c r="Y99" s="12"/>
      <c r="Z99" s="12"/>
      <c r="AA99" s="12"/>
      <c r="AB99" s="12"/>
      <c r="AD99" s="71">
        <v>162.05282</v>
      </c>
      <c r="AE99" s="9">
        <v>556.21706399999994</v>
      </c>
      <c r="AF99" s="9"/>
      <c r="AG99" s="9"/>
      <c r="AH99" s="9"/>
    </row>
    <row r="100" spans="10:34">
      <c r="J100" s="41"/>
      <c r="K100" s="90"/>
      <c r="Q100" s="9"/>
      <c r="R100" s="70">
        <v>197.58575999999999</v>
      </c>
      <c r="S100" s="12">
        <v>2</v>
      </c>
      <c r="T100" s="13" t="s">
        <v>49</v>
      </c>
      <c r="U100" s="12">
        <v>10</v>
      </c>
      <c r="V100" s="12">
        <v>587.32237999999995</v>
      </c>
      <c r="X100" s="148" t="s">
        <v>92</v>
      </c>
      <c r="Y100" s="12"/>
      <c r="Z100" s="12"/>
      <c r="AA100" s="12"/>
      <c r="AB100" s="12"/>
      <c r="AD100" s="71">
        <v>162.05282</v>
      </c>
      <c r="AE100" s="9">
        <v>613.23852799999997</v>
      </c>
      <c r="AF100" s="9"/>
      <c r="AG100" s="9"/>
      <c r="AH100" s="9"/>
    </row>
    <row r="101" spans="10:34">
      <c r="J101" s="41"/>
      <c r="K101" s="90"/>
      <c r="M101" s="9"/>
      <c r="Q101" s="9"/>
      <c r="R101" s="70">
        <v>226.09649200000001</v>
      </c>
      <c r="S101" s="12">
        <v>3</v>
      </c>
      <c r="T101" s="13" t="s">
        <v>58</v>
      </c>
      <c r="U101" s="12">
        <v>9</v>
      </c>
      <c r="V101" s="12">
        <v>523.27489800000001</v>
      </c>
      <c r="X101" s="12" t="s">
        <v>95</v>
      </c>
      <c r="Y101" s="12"/>
      <c r="Z101" s="12"/>
      <c r="AA101" s="12"/>
      <c r="AB101" s="12"/>
      <c r="AD101" s="71">
        <v>162.05282</v>
      </c>
      <c r="AE101" s="9">
        <v>714.28620599999999</v>
      </c>
      <c r="AF101" s="9"/>
      <c r="AG101" s="9"/>
      <c r="AH101" s="9"/>
    </row>
    <row r="102" spans="10:34">
      <c r="J102" s="41"/>
      <c r="K102" s="90"/>
      <c r="Q102" s="9"/>
      <c r="R102" s="70">
        <v>276.62033100000002</v>
      </c>
      <c r="S102" s="12">
        <v>4</v>
      </c>
      <c r="T102" s="13" t="s">
        <v>60</v>
      </c>
      <c r="U102" s="12">
        <v>8</v>
      </c>
      <c r="V102" s="12">
        <v>494.76416599999999</v>
      </c>
      <c r="X102" s="12" t="s">
        <v>97</v>
      </c>
      <c r="Y102" s="12"/>
      <c r="Z102" s="12"/>
      <c r="AA102" s="12"/>
      <c r="AB102" s="12"/>
      <c r="AD102" s="71">
        <v>162.05282</v>
      </c>
      <c r="AE102" s="9">
        <v>829.31314899999995</v>
      </c>
      <c r="AF102" s="9"/>
      <c r="AG102" s="9"/>
      <c r="AH102" s="9"/>
    </row>
    <row r="103" spans="10:34">
      <c r="J103" s="41"/>
      <c r="K103" s="90"/>
      <c r="M103" s="9"/>
      <c r="Q103" s="9"/>
      <c r="R103" s="70">
        <v>334.133803</v>
      </c>
      <c r="S103" s="12">
        <v>5</v>
      </c>
      <c r="T103" s="13" t="s">
        <v>62</v>
      </c>
      <c r="U103" s="12">
        <v>7</v>
      </c>
      <c r="V103" s="12">
        <v>444.24032699999998</v>
      </c>
      <c r="X103" s="12" t="s">
        <v>99</v>
      </c>
      <c r="Y103" s="12"/>
      <c r="Z103" s="12"/>
      <c r="AA103" s="12"/>
      <c r="AB103" s="12"/>
      <c r="AD103" s="71">
        <v>162.05282</v>
      </c>
      <c r="AE103" s="9">
        <v>928.38156300000003</v>
      </c>
      <c r="AF103" s="9"/>
      <c r="AG103" s="9"/>
      <c r="AH103" s="9"/>
    </row>
    <row r="104" spans="10:34">
      <c r="J104" s="41"/>
      <c r="K104" s="90"/>
      <c r="P104" s="46"/>
      <c r="Q104" s="9">
        <v>383.76499999999999</v>
      </c>
      <c r="R104" s="70">
        <v>383.66800999999998</v>
      </c>
      <c r="S104" s="12">
        <v>6</v>
      </c>
      <c r="T104" s="13" t="s">
        <v>54</v>
      </c>
      <c r="U104" s="12">
        <v>6</v>
      </c>
      <c r="V104" s="12">
        <v>386.726855</v>
      </c>
      <c r="X104" s="12" t="s">
        <v>101</v>
      </c>
      <c r="Y104" s="12"/>
      <c r="Z104" s="12"/>
      <c r="AA104" s="12"/>
      <c r="AB104" s="12"/>
      <c r="AD104" s="71">
        <v>162.05282</v>
      </c>
      <c r="AE104" s="9">
        <v>1056.440141</v>
      </c>
      <c r="AF104" s="9"/>
      <c r="AG104" s="9"/>
      <c r="AH104" s="9"/>
    </row>
    <row r="105" spans="10:34">
      <c r="J105" s="41"/>
      <c r="K105" s="90"/>
      <c r="Q105" s="9"/>
      <c r="R105" s="70">
        <v>447.69729899999999</v>
      </c>
      <c r="S105" s="12">
        <v>7</v>
      </c>
      <c r="T105" s="13" t="s">
        <v>70</v>
      </c>
      <c r="U105" s="12">
        <v>5</v>
      </c>
      <c r="V105" s="12">
        <v>337.19264900000002</v>
      </c>
      <c r="X105" s="12" t="s">
        <v>102</v>
      </c>
      <c r="Y105" s="12"/>
      <c r="Z105" s="12"/>
      <c r="AA105" s="12"/>
      <c r="AB105" s="12"/>
      <c r="AD105" s="71">
        <v>162.05282</v>
      </c>
      <c r="AE105" s="9">
        <v>1127.477255</v>
      </c>
      <c r="AF105" s="9"/>
      <c r="AG105" s="9"/>
      <c r="AH105" s="9"/>
    </row>
    <row r="106" spans="10:34">
      <c r="J106" s="41"/>
      <c r="K106" s="90"/>
      <c r="Q106" s="9"/>
      <c r="R106" s="70">
        <v>483.21585599999997</v>
      </c>
      <c r="S106" s="12">
        <v>8</v>
      </c>
      <c r="T106" s="13" t="s">
        <v>76</v>
      </c>
      <c r="U106" s="12">
        <v>4</v>
      </c>
      <c r="V106" s="12">
        <v>273.16336000000001</v>
      </c>
      <c r="X106" s="12" t="s">
        <v>103</v>
      </c>
      <c r="Y106" s="12"/>
      <c r="Z106" s="12"/>
      <c r="AA106" s="12"/>
      <c r="AB106" s="12"/>
      <c r="AD106" s="71">
        <v>162.05282</v>
      </c>
      <c r="AE106" s="9">
        <v>1313.556568</v>
      </c>
      <c r="AF106" s="9"/>
      <c r="AG106" s="9"/>
      <c r="AH106" s="9"/>
    </row>
    <row r="107" spans="10:34">
      <c r="Q107" s="9"/>
      <c r="R107" s="70">
        <v>576.25551199999995</v>
      </c>
      <c r="S107" s="12">
        <v>9</v>
      </c>
      <c r="T107" s="13" t="s">
        <v>79</v>
      </c>
      <c r="U107" s="12">
        <v>3</v>
      </c>
      <c r="V107" s="12">
        <v>237.644803</v>
      </c>
      <c r="X107" s="12" t="s">
        <v>104</v>
      </c>
      <c r="Y107" s="12"/>
      <c r="Z107" s="12"/>
      <c r="AA107" s="12"/>
      <c r="AB107" s="12"/>
      <c r="AD107" s="71">
        <v>162.05282</v>
      </c>
      <c r="AE107" s="9">
        <v>1426.6406320000001</v>
      </c>
      <c r="AF107" s="9"/>
      <c r="AG107" s="9"/>
      <c r="AH107" s="9"/>
    </row>
    <row r="108" spans="10:34">
      <c r="Q108" s="9"/>
      <c r="R108" s="70">
        <v>632.79754400000002</v>
      </c>
      <c r="S108" s="12">
        <v>10</v>
      </c>
      <c r="T108" s="13" t="s">
        <v>82</v>
      </c>
      <c r="U108" s="12">
        <v>2</v>
      </c>
      <c r="V108" s="12">
        <v>144.60514599999999</v>
      </c>
      <c r="X108" s="12" t="s">
        <v>105</v>
      </c>
      <c r="Y108" s="12"/>
      <c r="Z108" s="12"/>
      <c r="AA108" s="12"/>
      <c r="AB108" s="12"/>
      <c r="AD108" s="71"/>
      <c r="AE108" s="9"/>
      <c r="AF108" s="46"/>
      <c r="AG108" s="9"/>
      <c r="AH108" s="9"/>
    </row>
    <row r="109" spans="10:34">
      <c r="R109" s="12"/>
      <c r="S109" s="12">
        <v>11</v>
      </c>
      <c r="T109" s="13" t="s">
        <v>59</v>
      </c>
      <c r="U109" s="12">
        <v>1</v>
      </c>
      <c r="V109" s="12">
        <v>88.063113999999999</v>
      </c>
      <c r="X109" s="12" t="s">
        <v>106</v>
      </c>
      <c r="Y109" s="12"/>
      <c r="Z109" s="12"/>
      <c r="AA109" s="12"/>
      <c r="AB109" s="12"/>
      <c r="AD109" s="71"/>
      <c r="AE109" s="9"/>
      <c r="AF109" s="46"/>
      <c r="AG109" s="9"/>
      <c r="AH109" s="9"/>
    </row>
    <row r="110" spans="10:34">
      <c r="R110" s="12"/>
      <c r="S110" s="12"/>
      <c r="T110" s="12"/>
      <c r="U110" s="12"/>
      <c r="V110" s="12"/>
      <c r="X110" s="12" t="s">
        <v>107</v>
      </c>
      <c r="Y110" s="12"/>
      <c r="Z110" s="12"/>
      <c r="AA110" s="12"/>
      <c r="AB110" s="12"/>
      <c r="AD110" s="71"/>
      <c r="AE110" s="9"/>
      <c r="AF110" s="9"/>
      <c r="AG110" s="9"/>
      <c r="AH110" s="9"/>
    </row>
    <row r="111" spans="10:34">
      <c r="R111" s="12"/>
      <c r="S111" s="12"/>
      <c r="T111" s="12"/>
      <c r="U111" s="12"/>
      <c r="V111" s="12"/>
      <c r="AD111" s="71"/>
      <c r="AE111" s="9"/>
      <c r="AF111" s="9"/>
      <c r="AG111" s="9"/>
      <c r="AH111" s="9"/>
    </row>
    <row r="112" spans="10:34">
      <c r="AA112">
        <v>59.048347</v>
      </c>
      <c r="AD112" s="71"/>
      <c r="AE112" s="9"/>
      <c r="AF112" s="9"/>
      <c r="AG112" s="9"/>
      <c r="AH112" s="9"/>
    </row>
    <row r="113" spans="13:69">
      <c r="Q113">
        <v>1310</v>
      </c>
      <c r="AA113" s="9">
        <f>T119+AA112</f>
        <v>221.101167</v>
      </c>
    </row>
    <row r="114" spans="13:69">
      <c r="Q114">
        <v>9578</v>
      </c>
      <c r="S114">
        <v>10888</v>
      </c>
      <c r="T114" s="9"/>
      <c r="U114" s="9"/>
      <c r="V114" s="8" t="s">
        <v>109</v>
      </c>
      <c r="W114" s="8"/>
      <c r="X114" s="8"/>
      <c r="Y114" s="8"/>
      <c r="Z114" s="8"/>
      <c r="AA114" s="8"/>
      <c r="AD114" s="52" t="s">
        <v>110</v>
      </c>
      <c r="AE114" s="52"/>
      <c r="AJ114" s="8" t="s">
        <v>111</v>
      </c>
      <c r="AT114" s="39" t="s">
        <v>112</v>
      </c>
      <c r="AU114" s="39"/>
      <c r="AV114" s="39"/>
      <c r="AW114" s="39"/>
      <c r="BM114" s="52" t="s">
        <v>113</v>
      </c>
      <c r="BN114" s="52"/>
    </row>
    <row r="115" spans="13:69">
      <c r="Q115" s="46">
        <f>SUM(Q113:Q114)</f>
        <v>10888</v>
      </c>
    </row>
    <row r="116" spans="13:69">
      <c r="N116" s="54" t="s">
        <v>186</v>
      </c>
      <c r="O116" s="12"/>
      <c r="P116" s="13" t="s">
        <v>43</v>
      </c>
      <c r="Q116" s="55" t="s">
        <v>43</v>
      </c>
      <c r="R116" s="55"/>
      <c r="S116" s="55" t="s">
        <v>61</v>
      </c>
      <c r="T116" s="55"/>
      <c r="U116" s="56" t="s">
        <v>43</v>
      </c>
      <c r="V116" s="22" t="s">
        <v>43</v>
      </c>
      <c r="W116" s="55"/>
      <c r="X116" s="55" t="s">
        <v>116</v>
      </c>
      <c r="Y116" s="55" t="s">
        <v>117</v>
      </c>
      <c r="Z116" s="57" t="s">
        <v>43</v>
      </c>
      <c r="AA116" s="55" t="s">
        <v>43</v>
      </c>
      <c r="AB116" s="55"/>
      <c r="AC116" s="55" t="s">
        <v>61</v>
      </c>
      <c r="AD116" s="55" t="s">
        <v>117</v>
      </c>
      <c r="AE116" s="58" t="s">
        <v>43</v>
      </c>
      <c r="AF116" s="55" t="s">
        <v>43</v>
      </c>
      <c r="AG116" s="55"/>
      <c r="AH116" s="55" t="s">
        <v>61</v>
      </c>
      <c r="AI116" s="55"/>
      <c r="AJ116" s="59" t="s">
        <v>43</v>
      </c>
      <c r="AK116" s="22" t="s">
        <v>43</v>
      </c>
      <c r="AL116" s="55"/>
      <c r="AM116" s="55" t="s">
        <v>116</v>
      </c>
      <c r="AN116" s="55"/>
      <c r="AO116" s="60" t="s">
        <v>43</v>
      </c>
      <c r="AP116" s="22" t="s">
        <v>43</v>
      </c>
      <c r="AQ116" s="61"/>
      <c r="AR116" s="55" t="s">
        <v>116</v>
      </c>
      <c r="AS116" s="55"/>
      <c r="AT116" s="62" t="s">
        <v>43</v>
      </c>
      <c r="AU116" s="22" t="s">
        <v>43</v>
      </c>
      <c r="AV116" s="55"/>
      <c r="AW116" s="55" t="s">
        <v>116</v>
      </c>
      <c r="AX116" s="55"/>
      <c r="AY116" s="62" t="s">
        <v>43</v>
      </c>
      <c r="AZ116" s="22" t="s">
        <v>43</v>
      </c>
      <c r="BA116" s="55"/>
      <c r="BB116" s="55" t="s">
        <v>116</v>
      </c>
      <c r="BC116" s="55"/>
      <c r="BD116" s="62" t="s">
        <v>43</v>
      </c>
      <c r="BE116" s="22" t="s">
        <v>43</v>
      </c>
      <c r="BF116" s="55"/>
      <c r="BG116" s="55" t="s">
        <v>116</v>
      </c>
      <c r="BH116" s="55"/>
      <c r="BI116" s="62" t="s">
        <v>43</v>
      </c>
      <c r="BJ116" s="22" t="s">
        <v>43</v>
      </c>
      <c r="BK116" s="55"/>
      <c r="BL116" s="55" t="s">
        <v>116</v>
      </c>
      <c r="BM116" s="55" t="s">
        <v>117</v>
      </c>
      <c r="BN116" s="58" t="s">
        <v>43</v>
      </c>
      <c r="BO116" s="55" t="s">
        <v>43</v>
      </c>
      <c r="BP116" s="55"/>
      <c r="BQ116" s="55" t="s">
        <v>61</v>
      </c>
    </row>
    <row r="117" spans="13:69">
      <c r="M117" s="53" t="s">
        <v>114</v>
      </c>
      <c r="N117" s="18" t="s">
        <v>45</v>
      </c>
      <c r="O117" s="12"/>
      <c r="P117" s="64" t="s">
        <v>67</v>
      </c>
      <c r="Q117" s="55" t="s">
        <v>68</v>
      </c>
      <c r="R117" s="55" t="s">
        <v>64</v>
      </c>
      <c r="S117" s="55" t="s">
        <v>65</v>
      </c>
      <c r="T117" s="55"/>
      <c r="U117" s="56" t="s">
        <v>119</v>
      </c>
      <c r="V117" s="22" t="s">
        <v>119</v>
      </c>
      <c r="W117" s="22" t="s">
        <v>64</v>
      </c>
      <c r="X117" s="55" t="s">
        <v>65</v>
      </c>
      <c r="Y117" s="55">
        <v>120</v>
      </c>
      <c r="Z117" s="57" t="s">
        <v>120</v>
      </c>
      <c r="AA117" s="55" t="s">
        <v>120</v>
      </c>
      <c r="AB117" s="55" t="s">
        <v>64</v>
      </c>
      <c r="AC117" s="55" t="s">
        <v>65</v>
      </c>
      <c r="AD117" s="55" t="s">
        <v>121</v>
      </c>
      <c r="AE117" s="58" t="s">
        <v>122</v>
      </c>
      <c r="AF117" s="55" t="s">
        <v>122</v>
      </c>
      <c r="AG117" s="55" t="s">
        <v>64</v>
      </c>
      <c r="AH117" s="55" t="s">
        <v>65</v>
      </c>
      <c r="AI117" s="65" t="s">
        <v>123</v>
      </c>
      <c r="AJ117" s="59" t="s">
        <v>124</v>
      </c>
      <c r="AK117" s="22" t="s">
        <v>124</v>
      </c>
      <c r="AL117" s="22" t="s">
        <v>64</v>
      </c>
      <c r="AM117" s="55" t="s">
        <v>65</v>
      </c>
      <c r="AN117" s="65" t="s">
        <v>125</v>
      </c>
      <c r="AO117" s="60" t="s">
        <v>126</v>
      </c>
      <c r="AP117" s="22" t="s">
        <v>126</v>
      </c>
      <c r="AQ117" s="23" t="s">
        <v>64</v>
      </c>
      <c r="AR117" s="55" t="s">
        <v>65</v>
      </c>
      <c r="AS117" s="55"/>
      <c r="AT117" s="62" t="s">
        <v>127</v>
      </c>
      <c r="AU117" s="22" t="s">
        <v>127</v>
      </c>
      <c r="AV117" s="22" t="s">
        <v>64</v>
      </c>
      <c r="AW117" s="55" t="s">
        <v>65</v>
      </c>
      <c r="AX117" s="55"/>
      <c r="AY117" s="62" t="s">
        <v>128</v>
      </c>
      <c r="AZ117" s="22" t="s">
        <v>128</v>
      </c>
      <c r="BA117" s="22" t="s">
        <v>64</v>
      </c>
      <c r="BB117" s="55" t="s">
        <v>65</v>
      </c>
      <c r="BC117" s="55"/>
      <c r="BD117" s="62" t="s">
        <v>129</v>
      </c>
      <c r="BE117" s="22" t="s">
        <v>129</v>
      </c>
      <c r="BF117" s="22" t="s">
        <v>64</v>
      </c>
      <c r="BG117" s="55" t="s">
        <v>65</v>
      </c>
      <c r="BH117" s="55"/>
      <c r="BI117" s="62" t="s">
        <v>130</v>
      </c>
      <c r="BJ117" s="22" t="s">
        <v>130</v>
      </c>
      <c r="BK117" s="22" t="s">
        <v>64</v>
      </c>
      <c r="BL117" s="55" t="s">
        <v>65</v>
      </c>
      <c r="BM117" s="55" t="s">
        <v>131</v>
      </c>
      <c r="BN117" s="58" t="s">
        <v>132</v>
      </c>
      <c r="BO117" s="55" t="s">
        <v>132</v>
      </c>
      <c r="BP117" s="55" t="s">
        <v>64</v>
      </c>
      <c r="BQ117" s="55" t="s">
        <v>65</v>
      </c>
    </row>
    <row r="118" spans="13:69">
      <c r="M118" s="63" t="s">
        <v>187</v>
      </c>
      <c r="N118" s="15" t="s">
        <v>56</v>
      </c>
      <c r="O118" s="13">
        <v>11</v>
      </c>
      <c r="P118" s="12"/>
      <c r="Q118" s="55"/>
      <c r="R118" s="55"/>
      <c r="S118" s="55"/>
      <c r="T118" s="66"/>
      <c r="U118" s="56" t="s">
        <v>67</v>
      </c>
      <c r="V118" s="22" t="s">
        <v>68</v>
      </c>
      <c r="W118" s="31"/>
      <c r="X118" s="27"/>
      <c r="Y118" s="67" t="s">
        <v>100</v>
      </c>
      <c r="Z118" s="68" t="s">
        <v>67</v>
      </c>
      <c r="AA118" s="27" t="s">
        <v>68</v>
      </c>
      <c r="AB118" s="31"/>
      <c r="AC118" s="27"/>
      <c r="AD118" s="67"/>
      <c r="AE118" s="69" t="s">
        <v>67</v>
      </c>
      <c r="AF118" s="27" t="s">
        <v>68</v>
      </c>
      <c r="AG118" s="31"/>
      <c r="AH118" s="27"/>
      <c r="AI118" s="40" t="s">
        <v>134</v>
      </c>
      <c r="AJ118" s="59" t="s">
        <v>67</v>
      </c>
      <c r="AK118" s="22" t="s">
        <v>68</v>
      </c>
      <c r="AL118" s="27"/>
      <c r="AM118" s="27"/>
      <c r="AN118" s="67" t="s">
        <v>135</v>
      </c>
      <c r="AO118" s="60" t="s">
        <v>67</v>
      </c>
      <c r="AP118" s="22" t="s">
        <v>68</v>
      </c>
      <c r="AQ118" s="31"/>
      <c r="AR118" s="27"/>
      <c r="AS118" s="66"/>
      <c r="AT118" s="62" t="s">
        <v>67</v>
      </c>
      <c r="AU118" s="22" t="s">
        <v>68</v>
      </c>
      <c r="AV118" s="31"/>
      <c r="AW118" s="27"/>
      <c r="AX118" s="27"/>
      <c r="AY118" s="62" t="s">
        <v>67</v>
      </c>
      <c r="AZ118" s="22" t="s">
        <v>68</v>
      </c>
      <c r="BA118" s="31"/>
      <c r="BB118" s="27"/>
      <c r="BC118" s="27"/>
      <c r="BD118" s="62" t="s">
        <v>67</v>
      </c>
      <c r="BE118" s="22" t="s">
        <v>68</v>
      </c>
      <c r="BF118" s="31"/>
      <c r="BG118" s="27"/>
      <c r="BH118" s="27"/>
      <c r="BI118" s="62" t="s">
        <v>67</v>
      </c>
      <c r="BJ118" s="22" t="s">
        <v>68</v>
      </c>
      <c r="BK118" s="31"/>
      <c r="BL118" s="27"/>
      <c r="BM118" s="67"/>
      <c r="BN118" s="69" t="s">
        <v>67</v>
      </c>
      <c r="BO118" s="27" t="s">
        <v>68</v>
      </c>
      <c r="BP118" s="31"/>
      <c r="BQ118" s="27"/>
    </row>
    <row r="119" spans="13:69">
      <c r="M119" s="63" t="s">
        <v>133</v>
      </c>
      <c r="N119" s="18" t="s">
        <v>49</v>
      </c>
      <c r="O119" s="13">
        <v>10</v>
      </c>
      <c r="P119" s="70">
        <v>1173.637483</v>
      </c>
      <c r="Q119" s="30" t="s">
        <v>74</v>
      </c>
      <c r="R119" s="31"/>
      <c r="S119" s="30"/>
      <c r="T119" s="71">
        <v>162.05282</v>
      </c>
      <c r="U119" s="36">
        <v>1335.6903029999999</v>
      </c>
      <c r="V119" s="30" t="s">
        <v>74</v>
      </c>
      <c r="W119" s="30"/>
      <c r="X119" s="30"/>
      <c r="Y119" s="9">
        <v>42.010599999999997</v>
      </c>
      <c r="Z119" s="72">
        <f t="shared" ref="Z119:Z128" si="51">P119+Y119</f>
        <v>1215.648083</v>
      </c>
      <c r="AA119" s="30" t="s">
        <v>74</v>
      </c>
      <c r="AB119" s="31"/>
      <c r="AC119" s="29"/>
      <c r="AD119" s="9">
        <v>24</v>
      </c>
      <c r="AE119" s="73">
        <f t="shared" ref="AE119:AE128" si="52">P119+AD119</f>
        <v>1197.637483</v>
      </c>
      <c r="AF119" s="27" t="s">
        <v>74</v>
      </c>
      <c r="AG119" s="31"/>
      <c r="AH119" s="29"/>
      <c r="AI119" s="9">
        <v>72.021124999999998</v>
      </c>
      <c r="AJ119" s="74">
        <f t="shared" ref="AJ119:AJ128" si="53">P119+AI119</f>
        <v>1245.658608</v>
      </c>
      <c r="AK119" s="30" t="s">
        <v>74</v>
      </c>
      <c r="AL119" s="30"/>
      <c r="AM119" s="30"/>
      <c r="AN119" s="9">
        <v>12</v>
      </c>
      <c r="AO119" s="75">
        <f t="shared" ref="AO119:AO128" si="54">P119+AN119</f>
        <v>1185.637483</v>
      </c>
      <c r="AP119" s="30" t="s">
        <v>74</v>
      </c>
      <c r="AQ119" s="31"/>
      <c r="AR119" s="29"/>
      <c r="AS119" s="9">
        <v>144.04230000000001</v>
      </c>
      <c r="AT119" s="76">
        <v>1317.679783</v>
      </c>
      <c r="AU119" s="30" t="s">
        <v>74</v>
      </c>
      <c r="AV119" s="30"/>
      <c r="AW119" s="30"/>
      <c r="AX119" s="9">
        <v>126.0317</v>
      </c>
      <c r="AY119" s="76">
        <v>1299.669183</v>
      </c>
      <c r="AZ119" s="30" t="s">
        <v>74</v>
      </c>
      <c r="BA119" s="30"/>
      <c r="BB119" s="30"/>
      <c r="BC119" s="9">
        <v>108.0211</v>
      </c>
      <c r="BD119" s="76">
        <v>1281.6585829999999</v>
      </c>
      <c r="BE119" s="30" t="s">
        <v>74</v>
      </c>
      <c r="BF119" s="30"/>
      <c r="BG119" s="30"/>
      <c r="BH119" s="9">
        <v>78.010599999999997</v>
      </c>
      <c r="BI119" s="76">
        <v>1251.648083</v>
      </c>
      <c r="BJ119" s="30" t="s">
        <v>74</v>
      </c>
      <c r="BK119" s="30"/>
      <c r="BL119" s="30"/>
      <c r="BM119">
        <v>54.010559999999998</v>
      </c>
      <c r="BN119" s="73">
        <v>1227.6480429999999</v>
      </c>
      <c r="BO119" s="27" t="s">
        <v>74</v>
      </c>
      <c r="BP119" s="27"/>
      <c r="BQ119" s="27"/>
    </row>
    <row r="120" spans="13:69">
      <c r="M120" s="149">
        <v>34.325699999999998</v>
      </c>
      <c r="N120" s="18" t="s">
        <v>58</v>
      </c>
      <c r="O120" s="13">
        <v>9</v>
      </c>
      <c r="P120" s="70">
        <v>1045.54252</v>
      </c>
      <c r="Q120" s="30" t="s">
        <v>74</v>
      </c>
      <c r="R120" s="31"/>
      <c r="S120" s="30"/>
      <c r="T120" s="71">
        <v>162.05282</v>
      </c>
      <c r="U120" s="36">
        <v>1207.5953399999999</v>
      </c>
      <c r="V120" s="30" t="s">
        <v>74</v>
      </c>
      <c r="W120" s="30"/>
      <c r="X120" s="30"/>
      <c r="Y120" s="9">
        <v>42.010599999999997</v>
      </c>
      <c r="Z120" s="72">
        <f t="shared" si="51"/>
        <v>1087.55312</v>
      </c>
      <c r="AA120" s="30" t="s">
        <v>74</v>
      </c>
      <c r="AB120" s="31"/>
      <c r="AC120" s="29"/>
      <c r="AD120" s="9">
        <v>24</v>
      </c>
      <c r="AE120" s="73">
        <f t="shared" si="52"/>
        <v>1069.54252</v>
      </c>
      <c r="AF120" s="27" t="s">
        <v>74</v>
      </c>
      <c r="AG120" s="31"/>
      <c r="AH120" s="29"/>
      <c r="AI120" s="9">
        <v>72.021124999999998</v>
      </c>
      <c r="AJ120" s="74">
        <f t="shared" si="53"/>
        <v>1117.563645</v>
      </c>
      <c r="AK120" s="30" t="s">
        <v>74</v>
      </c>
      <c r="AL120" s="30"/>
      <c r="AM120" s="30"/>
      <c r="AN120" s="9">
        <v>12</v>
      </c>
      <c r="AO120" s="75">
        <f t="shared" si="54"/>
        <v>1057.54252</v>
      </c>
      <c r="AP120" s="30" t="s">
        <v>74</v>
      </c>
      <c r="AQ120" s="31"/>
      <c r="AR120" s="29"/>
      <c r="AS120" s="9">
        <v>144.04230000000001</v>
      </c>
      <c r="AT120" s="76">
        <v>1189.58482</v>
      </c>
      <c r="AU120" s="30" t="s">
        <v>74</v>
      </c>
      <c r="AV120" s="30"/>
      <c r="AW120" s="30"/>
      <c r="AX120" s="9">
        <v>126.0317</v>
      </c>
      <c r="AY120" s="76">
        <v>1171.57422</v>
      </c>
      <c r="AZ120" s="30" t="s">
        <v>74</v>
      </c>
      <c r="BA120" s="30"/>
      <c r="BB120" s="30"/>
      <c r="BC120" s="9">
        <v>108.0211</v>
      </c>
      <c r="BD120" s="76">
        <v>1153.5636199999999</v>
      </c>
      <c r="BE120" s="30" t="s">
        <v>74</v>
      </c>
      <c r="BF120" s="30"/>
      <c r="BG120" s="30"/>
      <c r="BH120" s="9">
        <v>78.010599999999997</v>
      </c>
      <c r="BI120" s="76">
        <v>1123.55312</v>
      </c>
      <c r="BJ120" s="30" t="s">
        <v>74</v>
      </c>
      <c r="BK120" s="30"/>
      <c r="BL120" s="30"/>
      <c r="BM120">
        <v>54.010559999999998</v>
      </c>
      <c r="BN120" s="73">
        <v>1099.5530799999999</v>
      </c>
      <c r="BO120" s="27" t="s">
        <v>74</v>
      </c>
      <c r="BP120" s="27"/>
      <c r="BQ120" s="27"/>
    </row>
    <row r="121" spans="13:69">
      <c r="M121" s="150" t="s">
        <v>188</v>
      </c>
      <c r="N121" s="18" t="s">
        <v>60</v>
      </c>
      <c r="O121" s="13">
        <v>8</v>
      </c>
      <c r="P121" s="70">
        <v>988.52105600000004</v>
      </c>
      <c r="Q121" s="30" t="s">
        <v>74</v>
      </c>
      <c r="R121" s="31"/>
      <c r="S121" s="30"/>
      <c r="T121" s="71">
        <v>162.05282</v>
      </c>
      <c r="U121" s="36">
        <v>1150.5738759999999</v>
      </c>
      <c r="V121" s="30" t="s">
        <v>74</v>
      </c>
      <c r="W121" s="30"/>
      <c r="X121" s="30"/>
      <c r="Y121" s="9">
        <v>42.010599999999997</v>
      </c>
      <c r="Z121" s="72">
        <f t="shared" si="51"/>
        <v>1030.5316560000001</v>
      </c>
      <c r="AA121" s="72">
        <v>1030.3712</v>
      </c>
      <c r="AB121" s="151">
        <v>464</v>
      </c>
      <c r="AC121" s="29">
        <f t="shared" ref="AC121:AC128" si="55">AA121-Z121</f>
        <v>-0.16045600000006743</v>
      </c>
      <c r="AD121" s="9">
        <v>24</v>
      </c>
      <c r="AE121" s="73">
        <f t="shared" si="52"/>
        <v>1012.521056</v>
      </c>
      <c r="AF121" s="152">
        <v>1012.8287</v>
      </c>
      <c r="AG121" s="83">
        <v>1605</v>
      </c>
      <c r="AH121" s="29">
        <f t="shared" ref="AH121:AH128" si="56">AF121-AE121</f>
        <v>0.30764399999998204</v>
      </c>
      <c r="AI121" s="9">
        <v>72.021124999999998</v>
      </c>
      <c r="AJ121" s="74">
        <f t="shared" si="53"/>
        <v>1060.542181</v>
      </c>
      <c r="AK121" s="30" t="s">
        <v>74</v>
      </c>
      <c r="AL121" s="30"/>
      <c r="AM121" s="30"/>
      <c r="AN121" s="9">
        <v>12</v>
      </c>
      <c r="AO121" s="75">
        <f t="shared" si="54"/>
        <v>1000.521056</v>
      </c>
      <c r="AP121" s="30" t="s">
        <v>74</v>
      </c>
      <c r="AQ121" s="31"/>
      <c r="AR121" s="29"/>
      <c r="AS121" s="9">
        <v>144.04230000000001</v>
      </c>
      <c r="AT121" s="76">
        <v>1132.5633560000001</v>
      </c>
      <c r="AU121" s="30" t="s">
        <v>74</v>
      </c>
      <c r="AV121" s="30"/>
      <c r="AW121" s="30"/>
      <c r="AX121" s="9">
        <v>126.0317</v>
      </c>
      <c r="AY121" s="76">
        <v>1114.552756</v>
      </c>
      <c r="AZ121" s="30" t="s">
        <v>74</v>
      </c>
      <c r="BA121" s="30"/>
      <c r="BB121" s="30"/>
      <c r="BC121" s="9">
        <v>108.0211</v>
      </c>
      <c r="BD121" s="76">
        <v>1096.542156</v>
      </c>
      <c r="BE121" s="30" t="s">
        <v>74</v>
      </c>
      <c r="BF121" s="30"/>
      <c r="BG121" s="30"/>
      <c r="BH121" s="9">
        <v>78.010599999999997</v>
      </c>
      <c r="BI121" s="76">
        <v>1066.5316560000001</v>
      </c>
      <c r="BJ121" s="30" t="s">
        <v>74</v>
      </c>
      <c r="BK121" s="30"/>
      <c r="BL121" s="30"/>
      <c r="BM121">
        <v>54.010559999999998</v>
      </c>
      <c r="BN121" s="73">
        <v>1042.531616</v>
      </c>
      <c r="BO121" s="27" t="s">
        <v>74</v>
      </c>
      <c r="BP121" s="27"/>
      <c r="BQ121" s="27"/>
    </row>
    <row r="122" spans="13:69">
      <c r="N122" s="18" t="s">
        <v>62</v>
      </c>
      <c r="O122" s="13">
        <v>7</v>
      </c>
      <c r="P122" s="70">
        <v>887.47337800000003</v>
      </c>
      <c r="Q122" s="30" t="s">
        <v>74</v>
      </c>
      <c r="R122" s="31"/>
      <c r="S122" s="29"/>
      <c r="T122" s="71">
        <v>162.05282</v>
      </c>
      <c r="U122" s="36">
        <v>1049.526198</v>
      </c>
      <c r="V122" s="30" t="s">
        <v>74</v>
      </c>
      <c r="W122" s="30"/>
      <c r="X122" s="30"/>
      <c r="Y122" s="9">
        <v>42.010599999999997</v>
      </c>
      <c r="Z122" s="72">
        <f t="shared" si="51"/>
        <v>929.48397799999998</v>
      </c>
      <c r="AA122" s="30" t="s">
        <v>74</v>
      </c>
      <c r="AB122" s="31"/>
      <c r="AC122" s="29"/>
      <c r="AD122" s="9">
        <v>24</v>
      </c>
      <c r="AE122" s="73">
        <f t="shared" si="52"/>
        <v>911.47337800000003</v>
      </c>
      <c r="AF122" s="27" t="s">
        <v>74</v>
      </c>
      <c r="AG122" s="31"/>
      <c r="AH122" s="29"/>
      <c r="AI122" s="9">
        <v>72.021124999999998</v>
      </c>
      <c r="AJ122" s="74">
        <f t="shared" si="53"/>
        <v>959.49450300000001</v>
      </c>
      <c r="AK122" s="30" t="s">
        <v>74</v>
      </c>
      <c r="AL122" s="30"/>
      <c r="AM122" s="30"/>
      <c r="AN122" s="9">
        <v>12</v>
      </c>
      <c r="AO122" s="75">
        <f t="shared" si="54"/>
        <v>899.47337800000003</v>
      </c>
      <c r="AP122" s="75">
        <v>899.6191</v>
      </c>
      <c r="AQ122" s="86">
        <v>817.7</v>
      </c>
      <c r="AR122" s="29">
        <f t="shared" ref="AR122:AR128" si="57">AP122-AO122</f>
        <v>0.14572199999997792</v>
      </c>
      <c r="AS122" s="9">
        <v>144.04230000000001</v>
      </c>
      <c r="AT122" s="76">
        <v>1031.515678</v>
      </c>
      <c r="AU122" s="30" t="s">
        <v>74</v>
      </c>
      <c r="AV122" s="30"/>
      <c r="AW122" s="30"/>
      <c r="AX122" s="9">
        <v>126.0317</v>
      </c>
      <c r="AY122" s="76">
        <v>1013.505078</v>
      </c>
      <c r="AZ122" s="30" t="s">
        <v>74</v>
      </c>
      <c r="BA122" s="30"/>
      <c r="BB122" s="30"/>
      <c r="BC122" s="9">
        <v>108.0211</v>
      </c>
      <c r="BD122" s="76">
        <v>995.49447800000007</v>
      </c>
      <c r="BE122" s="30" t="s">
        <v>74</v>
      </c>
      <c r="BF122" s="30"/>
      <c r="BG122" s="30"/>
      <c r="BH122" s="9">
        <v>78.010599999999997</v>
      </c>
      <c r="BI122" s="76">
        <v>965.48397799999998</v>
      </c>
      <c r="BJ122" s="30" t="s">
        <v>74</v>
      </c>
      <c r="BK122" s="30"/>
      <c r="BL122" s="30"/>
      <c r="BM122">
        <v>54.010559999999998</v>
      </c>
      <c r="BN122" s="73">
        <v>941.48393800000008</v>
      </c>
      <c r="BO122" s="27" t="s">
        <v>74</v>
      </c>
      <c r="BP122" s="27"/>
      <c r="BQ122" s="27"/>
    </row>
    <row r="123" spans="13:69">
      <c r="N123" s="18" t="s">
        <v>54</v>
      </c>
      <c r="O123" s="13">
        <v>6</v>
      </c>
      <c r="P123" s="70">
        <v>772.44643499999995</v>
      </c>
      <c r="Q123" s="30">
        <v>772.58140000000003</v>
      </c>
      <c r="R123" s="31">
        <v>3408</v>
      </c>
      <c r="S123" s="29">
        <f t="shared" ref="S123:S128" si="58">Q123-P123</f>
        <v>0.13496500000007927</v>
      </c>
      <c r="T123" s="71">
        <v>162.05282</v>
      </c>
      <c r="U123" s="36">
        <v>934.49925499999995</v>
      </c>
      <c r="V123" s="30" t="s">
        <v>74</v>
      </c>
      <c r="W123" s="30"/>
      <c r="X123" s="30"/>
      <c r="Y123" s="9">
        <v>42.010599999999997</v>
      </c>
      <c r="Z123" s="72">
        <f t="shared" si="51"/>
        <v>814.45703499999991</v>
      </c>
      <c r="AA123" s="30" t="s">
        <v>74</v>
      </c>
      <c r="AB123" s="31"/>
      <c r="AC123" s="29"/>
      <c r="AD123" s="9">
        <v>24</v>
      </c>
      <c r="AE123" s="73">
        <f t="shared" si="52"/>
        <v>796.44643499999995</v>
      </c>
      <c r="AF123" s="152">
        <v>796.59839999999997</v>
      </c>
      <c r="AG123" s="83">
        <v>402.9</v>
      </c>
      <c r="AH123" s="29">
        <f t="shared" si="56"/>
        <v>0.15196500000001834</v>
      </c>
      <c r="AI123" s="9">
        <v>72.021124999999998</v>
      </c>
      <c r="AJ123" s="74">
        <f t="shared" si="53"/>
        <v>844.46755999999993</v>
      </c>
      <c r="AK123" s="30" t="s">
        <v>74</v>
      </c>
      <c r="AL123" s="30"/>
      <c r="AM123" s="30"/>
      <c r="AN123" s="9">
        <v>12</v>
      </c>
      <c r="AO123" s="75">
        <f t="shared" si="54"/>
        <v>784.44643499999995</v>
      </c>
      <c r="AP123" s="75">
        <v>784.62710000000004</v>
      </c>
      <c r="AQ123" s="86">
        <v>2374</v>
      </c>
      <c r="AR123" s="29">
        <f t="shared" si="57"/>
        <v>0.18066500000009</v>
      </c>
      <c r="AS123" s="9">
        <v>144.04230000000001</v>
      </c>
      <c r="AT123" s="76">
        <v>916.48873499999991</v>
      </c>
      <c r="AU123" s="30" t="s">
        <v>74</v>
      </c>
      <c r="AV123" s="30"/>
      <c r="AW123" s="30"/>
      <c r="AX123" s="9">
        <v>126.0317</v>
      </c>
      <c r="AY123" s="76">
        <v>898.47813499999995</v>
      </c>
      <c r="AZ123" s="30" t="s">
        <v>74</v>
      </c>
      <c r="BA123" s="30"/>
      <c r="BB123" s="30"/>
      <c r="BC123" s="9">
        <v>108.0211</v>
      </c>
      <c r="BD123" s="76">
        <v>880.467535</v>
      </c>
      <c r="BE123" s="30" t="s">
        <v>74</v>
      </c>
      <c r="BF123" s="30"/>
      <c r="BG123" s="30"/>
      <c r="BH123" s="9">
        <v>78.010599999999997</v>
      </c>
      <c r="BI123" s="76">
        <v>850.45703499999991</v>
      </c>
      <c r="BJ123" s="30" t="s">
        <v>74</v>
      </c>
      <c r="BK123" s="30"/>
      <c r="BL123" s="30"/>
      <c r="BM123">
        <v>54.010559999999998</v>
      </c>
      <c r="BN123" s="73">
        <v>826.45699500000001</v>
      </c>
      <c r="BO123" s="27" t="s">
        <v>74</v>
      </c>
      <c r="BP123" s="27"/>
      <c r="BQ123" s="27"/>
    </row>
    <row r="124" spans="13:69">
      <c r="N124" s="18" t="s">
        <v>70</v>
      </c>
      <c r="O124" s="13">
        <v>5</v>
      </c>
      <c r="P124" s="70">
        <v>673.37802099999999</v>
      </c>
      <c r="Q124" s="30">
        <v>673.48320000000001</v>
      </c>
      <c r="R124" s="31">
        <v>83460</v>
      </c>
      <c r="S124" s="29">
        <f t="shared" si="58"/>
        <v>0.10517900000002101</v>
      </c>
      <c r="T124" s="71">
        <v>162.05282</v>
      </c>
      <c r="U124" s="36">
        <v>835.43084099999999</v>
      </c>
      <c r="V124" s="30" t="s">
        <v>74</v>
      </c>
      <c r="W124" s="30"/>
      <c r="X124" s="30"/>
      <c r="Y124" s="9">
        <v>42.010599999999997</v>
      </c>
      <c r="Z124" s="72">
        <f t="shared" si="51"/>
        <v>715.38862099999994</v>
      </c>
      <c r="AA124" s="72">
        <v>715.47029999999995</v>
      </c>
      <c r="AB124" s="151">
        <v>1796</v>
      </c>
      <c r="AC124" s="29">
        <f t="shared" si="55"/>
        <v>8.1679000000008273E-2</v>
      </c>
      <c r="AD124" s="9">
        <v>24</v>
      </c>
      <c r="AE124" s="73">
        <f t="shared" si="52"/>
        <v>697.37802099999999</v>
      </c>
      <c r="AF124" s="152">
        <v>697.65560000000005</v>
      </c>
      <c r="AG124" s="83">
        <v>341.4</v>
      </c>
      <c r="AH124" s="29">
        <f t="shared" si="56"/>
        <v>0.27757900000005975</v>
      </c>
      <c r="AI124" s="9">
        <v>72.021124999999998</v>
      </c>
      <c r="AJ124" s="74">
        <f t="shared" si="53"/>
        <v>745.39914599999997</v>
      </c>
      <c r="AK124" s="30" t="s">
        <v>74</v>
      </c>
      <c r="AL124" s="30"/>
      <c r="AM124" s="30"/>
      <c r="AN124" s="9">
        <v>12</v>
      </c>
      <c r="AO124" s="75">
        <f t="shared" si="54"/>
        <v>685.37802099999999</v>
      </c>
      <c r="AP124" s="30" t="s">
        <v>74</v>
      </c>
      <c r="AQ124" s="31"/>
      <c r="AR124" s="29"/>
      <c r="AS124" s="9">
        <v>144.04230000000001</v>
      </c>
      <c r="AT124" s="76">
        <v>817.42032100000006</v>
      </c>
      <c r="AU124" s="30" t="s">
        <v>74</v>
      </c>
      <c r="AV124" s="30"/>
      <c r="AW124" s="30"/>
      <c r="AX124" s="9">
        <v>126.0317</v>
      </c>
      <c r="AY124" s="76">
        <v>799.40972099999999</v>
      </c>
      <c r="AZ124" s="30" t="s">
        <v>74</v>
      </c>
      <c r="BA124" s="30"/>
      <c r="BB124" s="30"/>
      <c r="BC124" s="9">
        <v>108.0211</v>
      </c>
      <c r="BD124" s="76">
        <v>781.39912100000004</v>
      </c>
      <c r="BE124" s="30" t="s">
        <v>74</v>
      </c>
      <c r="BF124" s="30"/>
      <c r="BG124" s="30"/>
      <c r="BH124" s="9">
        <v>78.010599999999997</v>
      </c>
      <c r="BI124" s="76">
        <v>751.38862099999994</v>
      </c>
      <c r="BJ124" s="30" t="s">
        <v>74</v>
      </c>
      <c r="BK124" s="30"/>
      <c r="BL124" s="30"/>
      <c r="BM124">
        <v>54.010559999999998</v>
      </c>
      <c r="BN124" s="73">
        <v>727.38858099999993</v>
      </c>
      <c r="BO124" s="82">
        <v>727.80309999999997</v>
      </c>
      <c r="BP124" s="83">
        <v>387.5</v>
      </c>
      <c r="BQ124" s="29">
        <f>BO124-BN124</f>
        <v>0.41451900000004116</v>
      </c>
    </row>
    <row r="125" spans="13:69">
      <c r="N125" s="18" t="s">
        <v>76</v>
      </c>
      <c r="O125" s="13">
        <v>4</v>
      </c>
      <c r="P125" s="70">
        <v>545.31944299999998</v>
      </c>
      <c r="Q125" s="30">
        <v>545.42939999999999</v>
      </c>
      <c r="R125" s="31">
        <v>335600</v>
      </c>
      <c r="S125" s="29">
        <f t="shared" si="58"/>
        <v>0.10995700000000852</v>
      </c>
      <c r="T125" s="71">
        <v>162.05282</v>
      </c>
      <c r="U125" s="36">
        <v>707.37226299999998</v>
      </c>
      <c r="V125" s="30" t="s">
        <v>74</v>
      </c>
      <c r="W125" s="30"/>
      <c r="X125" s="30"/>
      <c r="Y125" s="9">
        <v>42.010599999999997</v>
      </c>
      <c r="Z125" s="72">
        <f t="shared" si="51"/>
        <v>587.33004299999993</v>
      </c>
      <c r="AA125" s="72">
        <v>587.61350000000004</v>
      </c>
      <c r="AB125" s="151">
        <v>8672</v>
      </c>
      <c r="AC125" s="29">
        <f t="shared" si="55"/>
        <v>0.2834570000001122</v>
      </c>
      <c r="AD125" s="9">
        <v>24</v>
      </c>
      <c r="AE125" s="73">
        <f t="shared" si="52"/>
        <v>569.31944299999998</v>
      </c>
      <c r="AF125" s="27" t="s">
        <v>74</v>
      </c>
      <c r="AG125" s="31"/>
      <c r="AH125" s="29"/>
      <c r="AI125" s="9">
        <v>72.021124999999998</v>
      </c>
      <c r="AJ125" s="74">
        <f t="shared" si="53"/>
        <v>617.34056799999996</v>
      </c>
      <c r="AK125" s="74">
        <v>617.36630000000002</v>
      </c>
      <c r="AL125" s="81">
        <v>350.3</v>
      </c>
      <c r="AM125" s="29">
        <f>AK125-AJ125</f>
        <v>2.5732000000061817E-2</v>
      </c>
      <c r="AN125" s="9">
        <v>12</v>
      </c>
      <c r="AO125" s="75">
        <f t="shared" si="54"/>
        <v>557.31944299999998</v>
      </c>
      <c r="AP125" s="30" t="s">
        <v>74</v>
      </c>
      <c r="AQ125" s="31"/>
      <c r="AR125" s="29"/>
      <c r="AS125" s="9">
        <v>144.04230000000001</v>
      </c>
      <c r="AT125" s="76">
        <v>689.36174299999993</v>
      </c>
      <c r="AU125" s="30" t="s">
        <v>74</v>
      </c>
      <c r="AV125" s="30"/>
      <c r="AW125" s="30"/>
      <c r="AX125" s="9">
        <v>126.0317</v>
      </c>
      <c r="AY125" s="76">
        <v>671.35114299999998</v>
      </c>
      <c r="AZ125" s="30" t="s">
        <v>74</v>
      </c>
      <c r="BA125" s="30"/>
      <c r="BB125" s="30"/>
      <c r="BC125" s="9">
        <v>108.0211</v>
      </c>
      <c r="BD125" s="76">
        <v>653.34054300000003</v>
      </c>
      <c r="BE125" s="30" t="s">
        <v>74</v>
      </c>
      <c r="BF125" s="30"/>
      <c r="BG125" s="30"/>
      <c r="BH125" s="9">
        <v>78.010599999999997</v>
      </c>
      <c r="BI125" s="76">
        <v>623.33004299999993</v>
      </c>
      <c r="BJ125" s="30" t="s">
        <v>74</v>
      </c>
      <c r="BK125" s="30"/>
      <c r="BL125" s="30"/>
      <c r="BM125">
        <v>54.010559999999998</v>
      </c>
      <c r="BN125" s="73">
        <v>599.33000300000003</v>
      </c>
      <c r="BO125" s="30" t="s">
        <v>74</v>
      </c>
      <c r="BP125" s="31"/>
      <c r="BQ125" s="29"/>
    </row>
    <row r="126" spans="13:69">
      <c r="N126" s="18" t="s">
        <v>79</v>
      </c>
      <c r="O126" s="13">
        <v>3</v>
      </c>
      <c r="P126" s="70">
        <v>474.282329</v>
      </c>
      <c r="Q126" s="30" t="s">
        <v>74</v>
      </c>
      <c r="R126" s="31"/>
      <c r="S126" s="29"/>
      <c r="T126" s="71">
        <v>162.05282</v>
      </c>
      <c r="U126" s="36">
        <v>636.335149</v>
      </c>
      <c r="V126" s="36">
        <v>636.60170000000005</v>
      </c>
      <c r="W126" s="153">
        <v>1310</v>
      </c>
      <c r="X126" s="29">
        <f>V126-U126</f>
        <v>0.2665510000000495</v>
      </c>
      <c r="Y126" s="9">
        <v>42.010599999999997</v>
      </c>
      <c r="Z126" s="72">
        <f t="shared" si="51"/>
        <v>516.29292899999996</v>
      </c>
      <c r="AA126" s="72">
        <v>516.37900000000002</v>
      </c>
      <c r="AB126" s="151">
        <v>1997</v>
      </c>
      <c r="AC126" s="29">
        <f t="shared" si="55"/>
        <v>8.6071000000060849E-2</v>
      </c>
      <c r="AD126" s="9">
        <v>24</v>
      </c>
      <c r="AE126" s="73">
        <f t="shared" si="52"/>
        <v>498.282329</v>
      </c>
      <c r="AF126" s="152">
        <v>498.55919999999998</v>
      </c>
      <c r="AG126" s="83">
        <v>4255</v>
      </c>
      <c r="AH126" s="29">
        <f t="shared" si="56"/>
        <v>0.27687099999997145</v>
      </c>
      <c r="AI126" s="9">
        <v>72.021124999999998</v>
      </c>
      <c r="AJ126" s="74">
        <f t="shared" si="53"/>
        <v>546.30345399999999</v>
      </c>
      <c r="AK126" s="74">
        <v>546.45299999999997</v>
      </c>
      <c r="AL126" s="81">
        <v>73210</v>
      </c>
      <c r="AM126" s="29">
        <f>AK126-AJ126</f>
        <v>0.14954599999998663</v>
      </c>
      <c r="AN126" s="9">
        <v>12</v>
      </c>
      <c r="AO126" s="75">
        <f t="shared" si="54"/>
        <v>486.282329</v>
      </c>
      <c r="AP126" s="75">
        <v>486.39159999999998</v>
      </c>
      <c r="AQ126" s="86">
        <v>4333</v>
      </c>
      <c r="AR126" s="29">
        <f t="shared" si="57"/>
        <v>0.10927099999997836</v>
      </c>
      <c r="AS126" s="9">
        <v>144.04230000000001</v>
      </c>
      <c r="AT126" s="76">
        <v>618.32462899999996</v>
      </c>
      <c r="AU126" s="76">
        <v>618.78880000000004</v>
      </c>
      <c r="AV126" s="77">
        <v>5286</v>
      </c>
      <c r="AW126" s="29">
        <f>AU126-AT126</f>
        <v>0.46417100000007849</v>
      </c>
      <c r="AX126" s="9">
        <v>126.0317</v>
      </c>
      <c r="AY126" s="76">
        <v>600.314029</v>
      </c>
      <c r="AZ126" s="76">
        <v>600.34760000000006</v>
      </c>
      <c r="BA126" s="77">
        <v>1471</v>
      </c>
      <c r="BB126" s="29">
        <f>AZ126-AY126</f>
        <v>3.3571000000051754E-2</v>
      </c>
      <c r="BC126" s="9">
        <v>108.0211</v>
      </c>
      <c r="BD126" s="91">
        <v>582.30342900000005</v>
      </c>
      <c r="BE126" s="76">
        <v>582.3528</v>
      </c>
      <c r="BF126" s="77">
        <v>8034</v>
      </c>
      <c r="BG126" s="29">
        <f>BE126-BD126</f>
        <v>4.9370999999950982E-2</v>
      </c>
      <c r="BH126" s="9">
        <v>78.010599999999997</v>
      </c>
      <c r="BI126" s="91">
        <v>552.29292899999996</v>
      </c>
      <c r="BJ126" s="76">
        <v>552.5027</v>
      </c>
      <c r="BK126" s="77">
        <v>3912</v>
      </c>
      <c r="BL126" s="29">
        <f>BJ126-BI126</f>
        <v>0.20977100000004612</v>
      </c>
      <c r="BM126">
        <v>54.010559999999998</v>
      </c>
      <c r="BN126" s="73">
        <v>528.29288900000006</v>
      </c>
      <c r="BO126" s="30" t="s">
        <v>74</v>
      </c>
      <c r="BP126" s="31"/>
      <c r="BQ126" s="29"/>
    </row>
    <row r="127" spans="13:69">
      <c r="N127" s="18" t="s">
        <v>82</v>
      </c>
      <c r="O127" s="13">
        <v>2</v>
      </c>
      <c r="P127" s="70">
        <v>288.20301599999999</v>
      </c>
      <c r="Q127" s="30">
        <v>288.3852</v>
      </c>
      <c r="R127" s="31">
        <v>47440</v>
      </c>
      <c r="S127" s="29">
        <f t="shared" si="58"/>
        <v>0.18218400000000656</v>
      </c>
      <c r="T127" s="71">
        <v>162.05282</v>
      </c>
      <c r="U127" s="36">
        <v>450.25583599999999</v>
      </c>
      <c r="V127" s="36">
        <v>450.28289999999998</v>
      </c>
      <c r="W127" s="153">
        <v>9578</v>
      </c>
      <c r="X127" s="29">
        <f>V127-U127</f>
        <v>2.7063999999995758E-2</v>
      </c>
      <c r="Y127" s="9">
        <v>42.010599999999997</v>
      </c>
      <c r="Z127" s="72">
        <f t="shared" si="51"/>
        <v>330.213616</v>
      </c>
      <c r="AA127" s="72">
        <v>330.4522</v>
      </c>
      <c r="AB127" s="151">
        <v>19080</v>
      </c>
      <c r="AC127" s="29">
        <f t="shared" si="55"/>
        <v>0.23858400000000302</v>
      </c>
      <c r="AD127" s="9">
        <v>24</v>
      </c>
      <c r="AE127" s="73">
        <f t="shared" si="52"/>
        <v>312.20301599999999</v>
      </c>
      <c r="AF127" s="152">
        <v>312.11020000000002</v>
      </c>
      <c r="AG127" s="83">
        <v>7655</v>
      </c>
      <c r="AH127" s="29">
        <f t="shared" si="56"/>
        <v>-9.28159999999707E-2</v>
      </c>
      <c r="AI127" s="9">
        <v>72.021124999999998</v>
      </c>
      <c r="AJ127" s="74">
        <f t="shared" si="53"/>
        <v>360.22414099999997</v>
      </c>
      <c r="AK127" s="30" t="s">
        <v>74</v>
      </c>
      <c r="AL127" s="31"/>
      <c r="AM127" s="29"/>
      <c r="AN127" s="9">
        <v>12</v>
      </c>
      <c r="AO127" s="75">
        <f t="shared" si="54"/>
        <v>300.20301599999999</v>
      </c>
      <c r="AP127" s="75">
        <v>300.59609999999998</v>
      </c>
      <c r="AQ127" s="86">
        <v>23200</v>
      </c>
      <c r="AR127" s="29">
        <f t="shared" si="57"/>
        <v>0.39308399999998755</v>
      </c>
      <c r="AS127" s="9">
        <v>144.04230000000001</v>
      </c>
      <c r="AT127" s="76">
        <v>432.245316</v>
      </c>
      <c r="AU127" s="76">
        <v>432.0428</v>
      </c>
      <c r="AV127" s="77">
        <v>5837</v>
      </c>
      <c r="AW127" s="29">
        <f>AU127-AT127</f>
        <v>-0.2025160000000028</v>
      </c>
      <c r="AX127" s="9">
        <v>126.0317</v>
      </c>
      <c r="AY127" s="76">
        <v>414.23471599999999</v>
      </c>
      <c r="AZ127" s="76">
        <v>414.4033</v>
      </c>
      <c r="BA127" s="77">
        <v>14080</v>
      </c>
      <c r="BB127" s="29">
        <f>AZ127-AY127</f>
        <v>0.16858400000000984</v>
      </c>
      <c r="BC127" s="9">
        <v>108.0211</v>
      </c>
      <c r="BD127" s="91">
        <v>396.22411599999998</v>
      </c>
      <c r="BE127" s="76">
        <v>395.8306</v>
      </c>
      <c r="BF127" s="77">
        <v>4522</v>
      </c>
      <c r="BG127" s="29">
        <f>BE127-BD127</f>
        <v>-0.39351599999997688</v>
      </c>
      <c r="BH127" s="9">
        <v>78.010599999999997</v>
      </c>
      <c r="BI127" s="91">
        <v>366.213616</v>
      </c>
      <c r="BJ127" s="30" t="s">
        <v>74</v>
      </c>
      <c r="BK127" s="31"/>
      <c r="BL127" s="29"/>
      <c r="BM127">
        <v>54.010559999999998</v>
      </c>
      <c r="BN127" s="73">
        <v>342.21357599999999</v>
      </c>
      <c r="BO127" s="30" t="s">
        <v>74</v>
      </c>
      <c r="BP127" s="31"/>
      <c r="BQ127" s="29"/>
    </row>
    <row r="128" spans="13:69">
      <c r="N128" s="18" t="s">
        <v>59</v>
      </c>
      <c r="O128" s="13">
        <v>1</v>
      </c>
      <c r="P128" s="70">
        <v>175.11895200000001</v>
      </c>
      <c r="Q128" s="30">
        <v>175.1353</v>
      </c>
      <c r="R128" s="31">
        <v>37640</v>
      </c>
      <c r="S128" s="29">
        <f t="shared" si="58"/>
        <v>1.634799999999359E-2</v>
      </c>
      <c r="T128" s="71">
        <v>162.05282</v>
      </c>
      <c r="U128" s="36">
        <v>337.17177200000003</v>
      </c>
      <c r="V128" s="154">
        <v>337.4151</v>
      </c>
      <c r="X128" s="29">
        <f>V128-U128</f>
        <v>0.24332799999996269</v>
      </c>
      <c r="Y128" s="9">
        <v>42.010599999999997</v>
      </c>
      <c r="Z128" s="72">
        <f t="shared" si="51"/>
        <v>217.12955199999999</v>
      </c>
      <c r="AA128" s="72">
        <v>217.23670000000001</v>
      </c>
      <c r="AB128" s="151">
        <v>417</v>
      </c>
      <c r="AC128" s="29">
        <f t="shared" si="55"/>
        <v>0.10714800000002356</v>
      </c>
      <c r="AD128" s="9">
        <v>24</v>
      </c>
      <c r="AE128" s="73">
        <f t="shared" si="52"/>
        <v>199.11895200000001</v>
      </c>
      <c r="AF128" s="152">
        <v>199.17509999999999</v>
      </c>
      <c r="AG128" s="83">
        <v>516.1</v>
      </c>
      <c r="AH128" s="29">
        <f t="shared" si="56"/>
        <v>5.6147999999978992E-2</v>
      </c>
      <c r="AI128" s="9">
        <v>72.021124999999998</v>
      </c>
      <c r="AJ128" s="74">
        <f t="shared" si="53"/>
        <v>247.14007700000002</v>
      </c>
      <c r="AK128" s="30" t="s">
        <v>74</v>
      </c>
      <c r="AL128" s="31"/>
      <c r="AM128" s="29"/>
      <c r="AN128" s="9">
        <v>12</v>
      </c>
      <c r="AO128" s="75">
        <f t="shared" si="54"/>
        <v>187.11895200000001</v>
      </c>
      <c r="AP128" s="75">
        <v>187.0865</v>
      </c>
      <c r="AQ128" s="86">
        <v>7278</v>
      </c>
      <c r="AR128" s="29">
        <f t="shared" si="57"/>
        <v>-3.2452000000006365E-2</v>
      </c>
      <c r="AS128" s="9">
        <v>144.04230000000001</v>
      </c>
      <c r="AT128" s="76">
        <v>319.16125199999999</v>
      </c>
      <c r="AU128" s="30" t="s">
        <v>74</v>
      </c>
      <c r="AV128" s="31"/>
      <c r="AW128" s="29"/>
      <c r="AX128" s="9">
        <v>126.0317</v>
      </c>
      <c r="AY128" s="76">
        <v>301.15065200000004</v>
      </c>
      <c r="AZ128" s="76">
        <v>301.28429999999997</v>
      </c>
      <c r="BA128" s="77">
        <v>4101</v>
      </c>
      <c r="BB128" s="29">
        <f>AZ128-AY128</f>
        <v>0.13364799999993693</v>
      </c>
      <c r="BC128" s="9">
        <v>108.0211</v>
      </c>
      <c r="BD128" s="91">
        <v>283.14005200000003</v>
      </c>
      <c r="BE128" s="76">
        <v>283.34269999999998</v>
      </c>
      <c r="BF128" s="77">
        <v>2129</v>
      </c>
      <c r="BG128" s="29">
        <f>BE128-BD128</f>
        <v>0.20264799999995375</v>
      </c>
      <c r="BH128" s="9">
        <v>78.010599999999997</v>
      </c>
      <c r="BI128" s="91">
        <v>253.12955199999999</v>
      </c>
      <c r="BJ128" s="76">
        <v>253.3107</v>
      </c>
      <c r="BK128" s="77">
        <v>2119</v>
      </c>
      <c r="BL128" s="29">
        <f>BJ128-BI128</f>
        <v>0.18114800000000741</v>
      </c>
      <c r="BM128">
        <v>54.010559999999998</v>
      </c>
      <c r="BN128" s="73">
        <v>229.12951200000001</v>
      </c>
      <c r="BO128" s="82">
        <v>229.2201</v>
      </c>
      <c r="BP128" s="83">
        <v>9185</v>
      </c>
      <c r="BQ128" s="29">
        <f>BO128-BN128</f>
        <v>9.0587999999996782E-2</v>
      </c>
    </row>
    <row r="129" spans="1:69">
      <c r="N129" s="4"/>
      <c r="O129" s="4"/>
      <c r="P129" s="4"/>
      <c r="Q129" s="4"/>
      <c r="R129" s="38">
        <f>SUM(R123:R128)</f>
        <v>507548</v>
      </c>
      <c r="S129" s="4"/>
      <c r="T129" s="4"/>
      <c r="U129" s="155" t="s">
        <v>189</v>
      </c>
      <c r="V129" s="155"/>
      <c r="W129" s="46">
        <f>SUM(W126:W128)</f>
        <v>10888</v>
      </c>
      <c r="X129" s="4"/>
      <c r="Y129" s="4"/>
      <c r="Z129" s="4"/>
      <c r="AA129" s="4"/>
      <c r="AB129" s="38">
        <f>SUM(AB121:AB128)</f>
        <v>32426</v>
      </c>
      <c r="AC129" s="3"/>
      <c r="AD129" s="3"/>
      <c r="AE129" s="3"/>
      <c r="AF129" s="3"/>
      <c r="AG129" s="38">
        <f>SUM(AG121:AG128)</f>
        <v>14775.4</v>
      </c>
      <c r="AH129" s="3"/>
      <c r="AI129" s="3"/>
      <c r="AJ129" s="3"/>
      <c r="AK129" s="3"/>
      <c r="AL129" s="38">
        <f>SUM(AL125:AL128)</f>
        <v>73560.3</v>
      </c>
      <c r="AM129" s="3"/>
      <c r="AN129" s="3"/>
      <c r="AO129" s="3"/>
      <c r="AP129" s="3"/>
      <c r="AQ129" s="38">
        <f>SUM(AQ122:AQ128)</f>
        <v>38002.699999999997</v>
      </c>
      <c r="AR129" s="3"/>
      <c r="AS129" s="3"/>
      <c r="AT129" s="3"/>
      <c r="AU129" s="3"/>
      <c r="AV129" s="38">
        <f>SUM(AV126:AV128)</f>
        <v>11123</v>
      </c>
      <c r="AW129" s="3"/>
      <c r="AX129" s="3"/>
      <c r="AY129" s="3"/>
      <c r="AZ129" s="3"/>
      <c r="BA129" s="38">
        <f>SUM(BA126:BA128)</f>
        <v>19652</v>
      </c>
      <c r="BB129" s="3"/>
      <c r="BC129" s="3"/>
      <c r="BD129" s="3"/>
      <c r="BE129" s="3"/>
      <c r="BF129" s="38">
        <f>SUM(BF126:BF128)</f>
        <v>14685</v>
      </c>
      <c r="BG129" s="3"/>
      <c r="BH129" s="3"/>
      <c r="BI129" s="3"/>
      <c r="BJ129" s="3"/>
      <c r="BK129" s="38">
        <f>SUM(BK126:BK128)</f>
        <v>6031</v>
      </c>
      <c r="BL129" s="3"/>
      <c r="BM129" s="3"/>
      <c r="BN129" s="3"/>
      <c r="BO129" s="3"/>
      <c r="BP129" s="38">
        <f>SUM(BP123:BP128)</f>
        <v>9572.5</v>
      </c>
      <c r="BQ129" s="3"/>
    </row>
    <row r="130" spans="1:69" s="130" customFormat="1">
      <c r="Q130" s="130" t="s">
        <v>190</v>
      </c>
      <c r="R130" s="156">
        <v>1</v>
      </c>
      <c r="U130" s="157">
        <v>94970</v>
      </c>
      <c r="V130" s="158" t="s">
        <v>191</v>
      </c>
      <c r="W130" s="130">
        <f>W129/R129</f>
        <v>2.1452158219518153E-2</v>
      </c>
      <c r="AB130" s="130">
        <f>AB129/R129</f>
        <v>6.3887553492477558E-2</v>
      </c>
      <c r="AG130" s="130">
        <f>AG129/R129</f>
        <v>2.9111335282574258E-2</v>
      </c>
      <c r="AL130" s="130">
        <f>AL129/R129</f>
        <v>0.14493269602086897</v>
      </c>
      <c r="AQ130" s="130">
        <f>AQ129/R129</f>
        <v>7.4875085706179512E-2</v>
      </c>
      <c r="AV130" s="130">
        <f>AV129/R129</f>
        <v>2.1915168614594086E-2</v>
      </c>
      <c r="BA130" s="130">
        <f>BA129/R129</f>
        <v>3.8719490570349999E-2</v>
      </c>
      <c r="BF130" s="130">
        <f>BF129/R129</f>
        <v>2.8933224049745049E-2</v>
      </c>
      <c r="BK130" s="130">
        <f>BK129/R129</f>
        <v>1.188261996894875E-2</v>
      </c>
      <c r="BP130" s="130">
        <f>BP129/R129</f>
        <v>1.8860285135593086E-2</v>
      </c>
    </row>
    <row r="131" spans="1:69" s="159" customFormat="1">
      <c r="A131" s="334"/>
      <c r="B131" s="334"/>
      <c r="C131" s="334"/>
      <c r="D131" s="334"/>
      <c r="E131" s="334"/>
      <c r="F131" s="334"/>
      <c r="G131" s="334"/>
      <c r="H131" s="334"/>
      <c r="I131" s="334"/>
      <c r="J131" s="334"/>
      <c r="K131" s="334"/>
      <c r="L131" s="334"/>
      <c r="M131" s="334"/>
      <c r="V131" s="160"/>
      <c r="W131" s="159">
        <v>1</v>
      </c>
      <c r="AB131" s="159">
        <f>AB129/W129</f>
        <v>2.9781410727406317</v>
      </c>
      <c r="AG131" s="159">
        <f>AG129/W129</f>
        <v>1.3570352681851579</v>
      </c>
      <c r="AL131" s="159">
        <f>AL129/W129</f>
        <v>6.7560892725936812</v>
      </c>
      <c r="AQ131" s="159">
        <f>AQ129/W129</f>
        <v>3.490328802351212</v>
      </c>
      <c r="AV131" s="159">
        <f>AV129/W129</f>
        <v>1.0215833945628214</v>
      </c>
      <c r="BA131" s="159">
        <f>BA129/W129</f>
        <v>1.8049228508449668</v>
      </c>
      <c r="BF131" s="159">
        <f>BF129/W129</f>
        <v>1.3487325495958853</v>
      </c>
      <c r="BK131" s="159">
        <f>BK129/W129</f>
        <v>0.55391256429096247</v>
      </c>
      <c r="BP131" s="159">
        <f>BP129/W129</f>
        <v>0.87917891256429093</v>
      </c>
    </row>
    <row r="132" spans="1:69" s="130" customFormat="1">
      <c r="R132" s="156"/>
      <c r="V132" s="158"/>
    </row>
    <row r="133" spans="1:69" s="130" customFormat="1">
      <c r="A133"/>
      <c r="B133"/>
      <c r="C133"/>
      <c r="D133"/>
      <c r="E133"/>
      <c r="F133"/>
      <c r="G133"/>
      <c r="H133"/>
      <c r="I133"/>
      <c r="R133" s="156"/>
      <c r="V133" s="158"/>
    </row>
    <row r="134" spans="1:69">
      <c r="A134" s="152"/>
      <c r="B134" s="152"/>
      <c r="C134" s="152"/>
      <c r="D134" s="197" t="s">
        <v>67</v>
      </c>
      <c r="E134" s="197" t="s">
        <v>68</v>
      </c>
      <c r="F134" s="197" t="s">
        <v>64</v>
      </c>
      <c r="G134" s="197" t="s">
        <v>61</v>
      </c>
      <c r="H134" s="152" t="s">
        <v>208</v>
      </c>
      <c r="I134" s="201" t="s">
        <v>186</v>
      </c>
      <c r="V134" s="161"/>
      <c r="W134" s="161"/>
      <c r="Y134">
        <f>Y128/2</f>
        <v>21.005299999999998</v>
      </c>
      <c r="AI134">
        <f>AI128/2</f>
        <v>36.010562499999999</v>
      </c>
      <c r="AS134">
        <f>AS128/2</f>
        <v>72.021150000000006</v>
      </c>
      <c r="AX134">
        <f>AX128/2</f>
        <v>63.01585</v>
      </c>
      <c r="BC134">
        <f>BC128/2</f>
        <v>54.010550000000002</v>
      </c>
      <c r="BH134">
        <f>BH128/2</f>
        <v>39.005299999999998</v>
      </c>
      <c r="BM134">
        <f>BM128/2</f>
        <v>27.005279999999999</v>
      </c>
    </row>
    <row r="135" spans="1:69">
      <c r="A135" s="152"/>
      <c r="B135" s="152"/>
      <c r="C135" s="152"/>
      <c r="D135" s="152"/>
      <c r="E135" s="152"/>
      <c r="F135" s="152"/>
      <c r="G135" s="152"/>
      <c r="H135" s="152" t="s">
        <v>209</v>
      </c>
      <c r="I135" s="201" t="s">
        <v>210</v>
      </c>
      <c r="N135" s="54" t="s">
        <v>186</v>
      </c>
      <c r="O135" s="12"/>
      <c r="P135" s="13" t="s">
        <v>185</v>
      </c>
      <c r="Q135" s="55" t="s">
        <v>185</v>
      </c>
      <c r="R135" s="55"/>
      <c r="S135" s="55" t="s">
        <v>61</v>
      </c>
      <c r="T135" s="55"/>
      <c r="U135" s="56" t="s">
        <v>185</v>
      </c>
      <c r="V135" s="22" t="s">
        <v>185</v>
      </c>
      <c r="W135" s="55"/>
      <c r="X135" s="55" t="s">
        <v>116</v>
      </c>
      <c r="Y135" s="55" t="s">
        <v>117</v>
      </c>
      <c r="Z135" s="57" t="s">
        <v>185</v>
      </c>
      <c r="AA135" s="55" t="s">
        <v>185</v>
      </c>
      <c r="AB135" s="55"/>
      <c r="AC135" s="55" t="s">
        <v>61</v>
      </c>
      <c r="AD135" s="55" t="s">
        <v>117</v>
      </c>
      <c r="AE135" s="58" t="s">
        <v>185</v>
      </c>
      <c r="AF135" s="55" t="s">
        <v>43</v>
      </c>
      <c r="AG135" s="55"/>
      <c r="AH135" s="55" t="s">
        <v>61</v>
      </c>
      <c r="AI135" s="55"/>
      <c r="AJ135" s="59" t="s">
        <v>185</v>
      </c>
      <c r="AK135" s="22" t="s">
        <v>185</v>
      </c>
      <c r="AL135" s="55"/>
      <c r="AM135" s="55" t="s">
        <v>116</v>
      </c>
      <c r="AN135" s="55"/>
      <c r="AO135" s="60" t="s">
        <v>185</v>
      </c>
      <c r="AP135" s="22" t="s">
        <v>185</v>
      </c>
      <c r="AQ135" s="61"/>
      <c r="AR135" s="55" t="s">
        <v>116</v>
      </c>
      <c r="AS135" s="55"/>
      <c r="AT135" s="62" t="s">
        <v>185</v>
      </c>
      <c r="AU135" s="22" t="s">
        <v>185</v>
      </c>
      <c r="AV135" s="55"/>
      <c r="AW135" s="55" t="s">
        <v>116</v>
      </c>
      <c r="AX135" s="55"/>
      <c r="AY135" s="62" t="s">
        <v>185</v>
      </c>
      <c r="AZ135" s="22" t="s">
        <v>185</v>
      </c>
      <c r="BA135" s="55"/>
      <c r="BB135" s="55" t="s">
        <v>116</v>
      </c>
      <c r="BC135" s="55"/>
      <c r="BD135" s="62" t="s">
        <v>185</v>
      </c>
      <c r="BE135" s="22" t="s">
        <v>185</v>
      </c>
      <c r="BF135" s="55"/>
      <c r="BG135" s="55" t="s">
        <v>116</v>
      </c>
      <c r="BH135" s="55"/>
      <c r="BI135" s="62" t="s">
        <v>185</v>
      </c>
      <c r="BJ135" s="22" t="s">
        <v>185</v>
      </c>
      <c r="BK135" s="55"/>
      <c r="BL135" s="55" t="s">
        <v>116</v>
      </c>
      <c r="BM135" s="55" t="s">
        <v>117</v>
      </c>
      <c r="BN135" s="58" t="s">
        <v>185</v>
      </c>
      <c r="BO135" s="55" t="s">
        <v>185</v>
      </c>
      <c r="BP135" s="55"/>
      <c r="BQ135" s="55" t="s">
        <v>61</v>
      </c>
    </row>
    <row r="136" spans="1:69">
      <c r="A136" s="152" t="s">
        <v>211</v>
      </c>
      <c r="B136" s="152" t="s">
        <v>141</v>
      </c>
      <c r="C136" s="152"/>
      <c r="D136" s="82">
        <v>420.54488115666669</v>
      </c>
      <c r="E136" s="82">
        <v>420.78809999999999</v>
      </c>
      <c r="F136" s="83">
        <v>45840</v>
      </c>
      <c r="G136" s="204">
        <v>0.24321884333329535</v>
      </c>
      <c r="H136" s="152" t="s">
        <v>212</v>
      </c>
      <c r="I136" s="152" t="s">
        <v>149</v>
      </c>
      <c r="N136" s="18" t="s">
        <v>45</v>
      </c>
      <c r="O136" s="12"/>
      <c r="P136" s="64" t="s">
        <v>67</v>
      </c>
      <c r="Q136" s="55" t="s">
        <v>68</v>
      </c>
      <c r="R136" s="55" t="s">
        <v>64</v>
      </c>
      <c r="S136" s="55" t="s">
        <v>65</v>
      </c>
      <c r="T136" s="55"/>
      <c r="U136" s="56" t="s">
        <v>119</v>
      </c>
      <c r="V136" s="22" t="s">
        <v>119</v>
      </c>
      <c r="W136" s="22" t="s">
        <v>64</v>
      </c>
      <c r="X136" s="55" t="s">
        <v>65</v>
      </c>
      <c r="Y136" s="55">
        <v>120</v>
      </c>
      <c r="Z136" s="57" t="s">
        <v>120</v>
      </c>
      <c r="AA136" s="55" t="s">
        <v>120</v>
      </c>
      <c r="AB136" s="55" t="s">
        <v>64</v>
      </c>
      <c r="AC136" s="55" t="s">
        <v>65</v>
      </c>
      <c r="AD136" s="55" t="s">
        <v>121</v>
      </c>
      <c r="AE136" s="58" t="s">
        <v>122</v>
      </c>
      <c r="AF136" s="55" t="s">
        <v>122</v>
      </c>
      <c r="AG136" s="55" t="s">
        <v>64</v>
      </c>
      <c r="AH136" s="55" t="s">
        <v>65</v>
      </c>
      <c r="AI136" s="65" t="s">
        <v>123</v>
      </c>
      <c r="AJ136" s="59" t="s">
        <v>124</v>
      </c>
      <c r="AK136" s="22" t="s">
        <v>124</v>
      </c>
      <c r="AL136" s="22" t="s">
        <v>64</v>
      </c>
      <c r="AM136" s="55" t="s">
        <v>65</v>
      </c>
      <c r="AN136" s="65" t="s">
        <v>125</v>
      </c>
      <c r="AO136" s="60" t="s">
        <v>126</v>
      </c>
      <c r="AP136" s="22" t="s">
        <v>126</v>
      </c>
      <c r="AQ136" s="23" t="s">
        <v>64</v>
      </c>
      <c r="AR136" s="55" t="s">
        <v>65</v>
      </c>
      <c r="AS136" s="55"/>
      <c r="AT136" s="62" t="s">
        <v>127</v>
      </c>
      <c r="AU136" s="22" t="s">
        <v>127</v>
      </c>
      <c r="AV136" s="22" t="s">
        <v>64</v>
      </c>
      <c r="AW136" s="55" t="s">
        <v>65</v>
      </c>
      <c r="AX136" s="55"/>
      <c r="AY136" s="62" t="s">
        <v>128</v>
      </c>
      <c r="AZ136" s="22" t="s">
        <v>128</v>
      </c>
      <c r="BA136" s="22" t="s">
        <v>64</v>
      </c>
      <c r="BB136" s="55" t="s">
        <v>65</v>
      </c>
      <c r="BC136" s="55"/>
      <c r="BD136" s="62" t="s">
        <v>129</v>
      </c>
      <c r="BE136" s="22" t="s">
        <v>129</v>
      </c>
      <c r="BF136" s="22" t="s">
        <v>64</v>
      </c>
      <c r="BG136" s="55" t="s">
        <v>65</v>
      </c>
      <c r="BH136" s="55"/>
      <c r="BI136" s="62" t="s">
        <v>130</v>
      </c>
      <c r="BJ136" s="22" t="s">
        <v>130</v>
      </c>
      <c r="BK136" s="22" t="s">
        <v>64</v>
      </c>
      <c r="BL136" s="55" t="s">
        <v>65</v>
      </c>
      <c r="BM136" s="55" t="s">
        <v>131</v>
      </c>
      <c r="BN136" s="58" t="s">
        <v>132</v>
      </c>
      <c r="BO136" s="55" t="s">
        <v>132</v>
      </c>
      <c r="BP136" s="55" t="s">
        <v>64</v>
      </c>
      <c r="BQ136" s="55" t="s">
        <v>65</v>
      </c>
    </row>
    <row r="137" spans="1:69">
      <c r="A137" s="152" t="s">
        <v>144</v>
      </c>
      <c r="B137" s="152" t="s">
        <v>141</v>
      </c>
      <c r="C137" s="152"/>
      <c r="D137" s="82">
        <v>426.22040582333335</v>
      </c>
      <c r="E137" s="82">
        <v>426.44152204058202</v>
      </c>
      <c r="F137" s="83">
        <v>103000</v>
      </c>
      <c r="G137" s="204">
        <v>0.22111621724866382</v>
      </c>
      <c r="H137" s="152"/>
      <c r="I137" s="152"/>
      <c r="N137" s="15" t="s">
        <v>56</v>
      </c>
      <c r="O137" s="13">
        <v>11</v>
      </c>
      <c r="P137" s="12"/>
      <c r="Q137" s="55"/>
      <c r="R137" s="55"/>
      <c r="S137" s="55"/>
      <c r="T137" s="66"/>
      <c r="U137" s="56" t="s">
        <v>67</v>
      </c>
      <c r="V137" s="22" t="s">
        <v>68</v>
      </c>
      <c r="W137" s="31"/>
      <c r="X137" s="27"/>
      <c r="Y137" s="67" t="s">
        <v>100</v>
      </c>
      <c r="Z137" s="68" t="s">
        <v>67</v>
      </c>
      <c r="AA137" s="27" t="s">
        <v>68</v>
      </c>
      <c r="AB137" s="31"/>
      <c r="AC137" s="27"/>
      <c r="AD137" s="67"/>
      <c r="AE137" s="69" t="s">
        <v>67</v>
      </c>
      <c r="AF137" s="27" t="s">
        <v>68</v>
      </c>
      <c r="AG137" s="31"/>
      <c r="AH137" s="27"/>
      <c r="AI137" s="40" t="s">
        <v>134</v>
      </c>
      <c r="AJ137" s="59" t="s">
        <v>67</v>
      </c>
      <c r="AK137" s="22" t="s">
        <v>68</v>
      </c>
      <c r="AL137" s="27"/>
      <c r="AM137" s="27"/>
      <c r="AN137" s="67" t="s">
        <v>135</v>
      </c>
      <c r="AO137" s="60" t="s">
        <v>67</v>
      </c>
      <c r="AP137" s="22" t="s">
        <v>68</v>
      </c>
      <c r="AQ137" s="31"/>
      <c r="AR137" s="27"/>
      <c r="AS137" s="66"/>
      <c r="AT137" s="62" t="s">
        <v>67</v>
      </c>
      <c r="AU137" s="22" t="s">
        <v>68</v>
      </c>
      <c r="AV137" s="31"/>
      <c r="AW137" s="27"/>
      <c r="AX137" s="27"/>
      <c r="AY137" s="62" t="s">
        <v>67</v>
      </c>
      <c r="AZ137" s="22" t="s">
        <v>68</v>
      </c>
      <c r="BA137" s="31"/>
      <c r="BB137" s="27"/>
      <c r="BC137" s="27"/>
      <c r="BD137" s="62" t="s">
        <v>67</v>
      </c>
      <c r="BE137" s="22" t="s">
        <v>68</v>
      </c>
      <c r="BF137" s="31"/>
      <c r="BG137" s="27"/>
      <c r="BH137" s="27"/>
      <c r="BI137" s="62" t="s">
        <v>67</v>
      </c>
      <c r="BJ137" s="22" t="s">
        <v>68</v>
      </c>
      <c r="BK137" s="31"/>
      <c r="BL137" s="29"/>
      <c r="BM137" s="67"/>
      <c r="BN137" s="69" t="s">
        <v>67</v>
      </c>
      <c r="BO137" s="27" t="s">
        <v>68</v>
      </c>
      <c r="BP137" s="31"/>
      <c r="BQ137" s="27"/>
    </row>
    <row r="138" spans="1:69">
      <c r="A138" s="152" t="s">
        <v>213</v>
      </c>
      <c r="B138" s="152" t="s">
        <v>141</v>
      </c>
      <c r="C138" s="152"/>
      <c r="D138" s="82">
        <v>430.22039782333331</v>
      </c>
      <c r="E138" s="82">
        <v>430.1644</v>
      </c>
      <c r="F138" s="83">
        <v>5.5997823333313997E-2</v>
      </c>
      <c r="G138" s="204">
        <v>-5.5997823333314045E-2</v>
      </c>
      <c r="H138" s="152" t="s">
        <v>214</v>
      </c>
      <c r="I138" s="152" t="s">
        <v>149</v>
      </c>
      <c r="N138" s="18" t="s">
        <v>49</v>
      </c>
      <c r="O138" s="13">
        <v>10</v>
      </c>
      <c r="P138" s="12">
        <v>587.32237999999995</v>
      </c>
      <c r="Q138" s="12">
        <v>587.61350000000004</v>
      </c>
      <c r="R138" s="79">
        <v>8672</v>
      </c>
      <c r="S138" s="29">
        <f>Q138-P138</f>
        <v>0.29112000000009175</v>
      </c>
      <c r="T138">
        <v>81.026409999999998</v>
      </c>
      <c r="U138" s="162">
        <f t="shared" ref="U138:U147" si="59">P138+T138</f>
        <v>668.34879000000001</v>
      </c>
      <c r="V138" s="163">
        <v>668.49710000000005</v>
      </c>
      <c r="W138" s="80">
        <v>7107</v>
      </c>
      <c r="X138" s="164">
        <f>V138-U138</f>
        <v>0.14831000000003769</v>
      </c>
      <c r="Y138" s="120">
        <v>21.005299999999998</v>
      </c>
      <c r="Z138" s="165">
        <f t="shared" ref="Z138:Z147" si="60">P138+Y138</f>
        <v>608.32767999999999</v>
      </c>
      <c r="AA138" s="165">
        <v>608.71640000000002</v>
      </c>
      <c r="AB138" s="85">
        <v>267.89999999999998</v>
      </c>
      <c r="AC138" s="164">
        <f>AA138-Z138</f>
        <v>0.38872000000003482</v>
      </c>
      <c r="AD138" s="120">
        <v>12</v>
      </c>
      <c r="AE138" s="73">
        <f t="shared" ref="AE138:AE147" si="61">P138+AD138</f>
        <v>599.32237999999995</v>
      </c>
      <c r="AF138" s="166" t="s">
        <v>74</v>
      </c>
      <c r="AG138" s="84"/>
      <c r="AH138" s="164"/>
      <c r="AI138" s="120">
        <v>36.010562499999999</v>
      </c>
      <c r="AJ138" s="167">
        <f t="shared" ref="AJ138:AJ147" si="62">P138+AI138</f>
        <v>623.33294249999994</v>
      </c>
      <c r="AK138" s="166" t="s">
        <v>74</v>
      </c>
      <c r="AL138" s="166"/>
      <c r="AM138" s="166"/>
      <c r="AN138" s="120">
        <v>6</v>
      </c>
      <c r="AO138" s="168">
        <f t="shared" ref="AO138:AO147" si="63">P138+AN138</f>
        <v>593.32237999999995</v>
      </c>
      <c r="AP138" s="168">
        <v>593.45479999999998</v>
      </c>
      <c r="AQ138" s="169">
        <v>244.1</v>
      </c>
      <c r="AR138" s="164">
        <f t="shared" ref="AR138:AR143" si="64">AP138-AO138</f>
        <v>0.13242000000002463</v>
      </c>
      <c r="AS138" s="120">
        <v>72.021150000000006</v>
      </c>
      <c r="AT138" s="170">
        <f t="shared" ref="AT138:AT147" si="65">P138+AS138</f>
        <v>659.34352999999999</v>
      </c>
      <c r="AU138" s="170">
        <v>659.51250000000005</v>
      </c>
      <c r="AV138" s="171">
        <v>21890</v>
      </c>
      <c r="AW138" s="164">
        <f>AU138-AT138</f>
        <v>0.16897000000005846</v>
      </c>
      <c r="AX138" s="120">
        <v>63.01585</v>
      </c>
      <c r="AY138" s="170">
        <f>P138+AX138</f>
        <v>650.33822999999995</v>
      </c>
      <c r="AZ138" s="170">
        <v>650.68719999999996</v>
      </c>
      <c r="BA138" s="171">
        <v>8705</v>
      </c>
      <c r="BB138" s="164">
        <f>AZ138-AY138</f>
        <v>0.34897000000000844</v>
      </c>
      <c r="BC138" s="120">
        <v>54.010550000000002</v>
      </c>
      <c r="BD138" s="170">
        <f>P138+BC138</f>
        <v>641.33292999999992</v>
      </c>
      <c r="BE138" s="170">
        <v>641.55619999999999</v>
      </c>
      <c r="BF138" s="171">
        <v>865.9</v>
      </c>
      <c r="BG138" s="164">
        <f>BE138-BD138</f>
        <v>0.22327000000007047</v>
      </c>
      <c r="BH138" s="120">
        <v>39.005299999999998</v>
      </c>
      <c r="BI138" s="170">
        <f>P138+BH138</f>
        <v>626.32767999999999</v>
      </c>
      <c r="BJ138" s="166" t="s">
        <v>74</v>
      </c>
      <c r="BK138" s="84"/>
      <c r="BL138" s="164"/>
      <c r="BM138" s="120">
        <v>27.005279999999999</v>
      </c>
      <c r="BN138" s="73">
        <f t="shared" ref="BN138:BN147" si="66">P138+BM138</f>
        <v>614.32765999999992</v>
      </c>
      <c r="BO138" s="166" t="s">
        <v>74</v>
      </c>
      <c r="BP138" s="84"/>
      <c r="BQ138" s="164"/>
    </row>
    <row r="139" spans="1:69">
      <c r="A139" s="152" t="s">
        <v>215</v>
      </c>
      <c r="B139" s="152" t="s">
        <v>141</v>
      </c>
      <c r="C139" s="152"/>
      <c r="D139" s="82">
        <v>440.22391915666668</v>
      </c>
      <c r="E139" s="82">
        <v>440.20170000000002</v>
      </c>
      <c r="F139" s="83">
        <v>2.2219156666665199E-2</v>
      </c>
      <c r="G139" s="204">
        <v>-2.2219156666665185E-2</v>
      </c>
      <c r="H139" s="152" t="s">
        <v>216</v>
      </c>
      <c r="I139" s="152"/>
      <c r="N139" s="18" t="s">
        <v>58</v>
      </c>
      <c r="O139" s="13">
        <v>9</v>
      </c>
      <c r="P139" s="12">
        <v>523.27489800000001</v>
      </c>
      <c r="Q139" s="27" t="s">
        <v>74</v>
      </c>
      <c r="R139" s="31"/>
      <c r="S139" s="29"/>
      <c r="T139">
        <v>81.026409999999998</v>
      </c>
      <c r="U139" s="162">
        <f t="shared" si="59"/>
        <v>604.30130800000006</v>
      </c>
      <c r="V139" s="163">
        <v>604.52350000000001</v>
      </c>
      <c r="W139" s="80">
        <v>34350</v>
      </c>
      <c r="X139" s="164">
        <f t="shared" ref="X139:X147" si="67">V139-U139</f>
        <v>0.22219199999994999</v>
      </c>
      <c r="Y139" s="120">
        <v>21.005299999999998</v>
      </c>
      <c r="Z139" s="165">
        <f t="shared" si="60"/>
        <v>544.28019800000004</v>
      </c>
      <c r="AA139" s="166" t="s">
        <v>74</v>
      </c>
      <c r="AB139" s="84"/>
      <c r="AC139" s="164"/>
      <c r="AD139" s="120">
        <v>12</v>
      </c>
      <c r="AE139" s="73">
        <f t="shared" si="61"/>
        <v>535.27489800000001</v>
      </c>
      <c r="AF139" s="73">
        <v>534.85969999999998</v>
      </c>
      <c r="AG139" s="172">
        <v>1922</v>
      </c>
      <c r="AH139" s="164">
        <f t="shared" ref="AH139:AH145" si="68">AF139-AE139</f>
        <v>-0.41519800000003215</v>
      </c>
      <c r="AI139" s="120">
        <v>36.010562499999999</v>
      </c>
      <c r="AJ139" s="167">
        <f t="shared" si="62"/>
        <v>559.2854605</v>
      </c>
      <c r="AK139" s="167">
        <v>559.52009999999996</v>
      </c>
      <c r="AL139" s="173">
        <v>800.3</v>
      </c>
      <c r="AM139" s="164">
        <f>AK139-AJ139</f>
        <v>0.23463949999995748</v>
      </c>
      <c r="AN139" s="120">
        <v>6</v>
      </c>
      <c r="AO139" s="168">
        <f t="shared" si="63"/>
        <v>529.27489800000001</v>
      </c>
      <c r="AP139" s="168">
        <v>529.28049999999996</v>
      </c>
      <c r="AQ139" s="169">
        <v>4444</v>
      </c>
      <c r="AR139" s="164">
        <f t="shared" si="64"/>
        <v>5.6019999999534775E-3</v>
      </c>
      <c r="AS139" s="120">
        <v>72.021150000000006</v>
      </c>
      <c r="AT139" s="170">
        <f t="shared" si="65"/>
        <v>595.29604800000004</v>
      </c>
      <c r="AU139" s="166" t="s">
        <v>74</v>
      </c>
      <c r="AV139" s="84"/>
      <c r="AW139" s="164"/>
      <c r="AX139" s="120">
        <v>63.01585</v>
      </c>
      <c r="AY139" s="170">
        <f t="shared" ref="AY139:AY147" si="69">P139+AX139</f>
        <v>586.29074800000001</v>
      </c>
      <c r="AZ139" s="170">
        <v>586.74900000000002</v>
      </c>
      <c r="BA139" s="171">
        <v>5744</v>
      </c>
      <c r="BB139" s="164">
        <f t="shared" ref="BB139:BB145" si="70">AZ139-AY139</f>
        <v>0.45825200000001587</v>
      </c>
      <c r="BC139" s="120">
        <v>54.010550000000002</v>
      </c>
      <c r="BD139" s="170">
        <f t="shared" ref="BD139:BD147" si="71">P139+BC139</f>
        <v>577.28544799999997</v>
      </c>
      <c r="BE139" s="170">
        <v>577.45809999999994</v>
      </c>
      <c r="BF139" s="171">
        <v>3376</v>
      </c>
      <c r="BG139" s="164">
        <f t="shared" ref="BG139:BG147" si="72">BE139-BD139</f>
        <v>0.17265199999997094</v>
      </c>
      <c r="BH139" s="120">
        <v>39.005299999999998</v>
      </c>
      <c r="BI139" s="170">
        <f t="shared" ref="BI139:BI147" si="73">P139+BH139</f>
        <v>562.28019800000004</v>
      </c>
      <c r="BJ139" s="170">
        <v>562.71090000000004</v>
      </c>
      <c r="BK139" s="171">
        <v>8929</v>
      </c>
      <c r="BL139" s="164">
        <f>BJ139-BI139</f>
        <v>0.43070199999999659</v>
      </c>
      <c r="BM139" s="120">
        <v>27.005279999999999</v>
      </c>
      <c r="BN139" s="73">
        <f t="shared" si="66"/>
        <v>550.28017799999998</v>
      </c>
      <c r="BO139" s="73">
        <v>549.84640000000002</v>
      </c>
      <c r="BP139" s="172">
        <v>853.3</v>
      </c>
      <c r="BQ139" s="164">
        <f>BO139-BN139</f>
        <v>-0.43377799999996114</v>
      </c>
    </row>
    <row r="140" spans="1:69">
      <c r="A140" s="152" t="s">
        <v>261</v>
      </c>
      <c r="B140" s="152" t="s">
        <v>141</v>
      </c>
      <c r="C140" s="152"/>
      <c r="D140" s="82">
        <v>450.22744082333338</v>
      </c>
      <c r="E140" s="82">
        <v>450.28289999999998</v>
      </c>
      <c r="F140" s="83">
        <v>5.5459176666602161E-2</v>
      </c>
      <c r="G140" s="204">
        <v>5.5459176666602161E-2</v>
      </c>
      <c r="H140" s="152" t="s">
        <v>218</v>
      </c>
      <c r="I140" s="152" t="s">
        <v>149</v>
      </c>
      <c r="N140" s="18" t="s">
        <v>60</v>
      </c>
      <c r="O140" s="13">
        <v>8</v>
      </c>
      <c r="P140" s="12">
        <v>494.76416599999999</v>
      </c>
      <c r="Q140" s="27" t="s">
        <v>74</v>
      </c>
      <c r="R140" s="31"/>
      <c r="S140" s="29"/>
      <c r="T140">
        <v>81.026409999999998</v>
      </c>
      <c r="U140" s="162">
        <f t="shared" si="59"/>
        <v>575.79057599999999</v>
      </c>
      <c r="V140" s="163">
        <v>575.38279999999997</v>
      </c>
      <c r="W140" s="80">
        <v>4413</v>
      </c>
      <c r="X140" s="164">
        <f t="shared" si="67"/>
        <v>-0.40777600000001257</v>
      </c>
      <c r="Y140" s="120">
        <v>21.005299999999998</v>
      </c>
      <c r="Z140" s="165">
        <f t="shared" si="60"/>
        <v>515.76946599999997</v>
      </c>
      <c r="AA140" s="166" t="s">
        <v>74</v>
      </c>
      <c r="AB140" s="84"/>
      <c r="AC140" s="164"/>
      <c r="AD140" s="120">
        <v>12</v>
      </c>
      <c r="AE140" s="73">
        <f t="shared" si="61"/>
        <v>506.76416599999999</v>
      </c>
      <c r="AF140" s="73">
        <v>506.39210000000003</v>
      </c>
      <c r="AG140" s="172">
        <v>6240</v>
      </c>
      <c r="AH140" s="164">
        <f t="shared" si="68"/>
        <v>-0.37206599999996115</v>
      </c>
      <c r="AI140" s="120">
        <v>36.010562499999999</v>
      </c>
      <c r="AJ140" s="167">
        <f t="shared" si="62"/>
        <v>530.77472850000004</v>
      </c>
      <c r="AK140" s="166" t="s">
        <v>74</v>
      </c>
      <c r="AL140" s="84"/>
      <c r="AM140" s="164"/>
      <c r="AN140" s="120">
        <v>6</v>
      </c>
      <c r="AO140" s="168">
        <f t="shared" si="63"/>
        <v>500.76416599999999</v>
      </c>
      <c r="AP140" s="168">
        <v>500.44420000000002</v>
      </c>
      <c r="AQ140" s="169">
        <v>7797</v>
      </c>
      <c r="AR140" s="164">
        <f t="shared" si="64"/>
        <v>-0.31996599999996533</v>
      </c>
      <c r="AS140" s="120">
        <v>72.021150000000006</v>
      </c>
      <c r="AT140" s="170">
        <f t="shared" si="65"/>
        <v>566.78531599999997</v>
      </c>
      <c r="AU140" s="170">
        <v>566.53250000000003</v>
      </c>
      <c r="AV140" s="171">
        <v>4267</v>
      </c>
      <c r="AW140" s="164">
        <f t="shared" ref="AW140:AW147" si="74">AU140-AT140</f>
        <v>-0.25281599999993887</v>
      </c>
      <c r="AX140" s="120">
        <v>63.01585</v>
      </c>
      <c r="AY140" s="170">
        <f t="shared" si="69"/>
        <v>557.78001599999993</v>
      </c>
      <c r="AZ140" s="170">
        <v>557.9434</v>
      </c>
      <c r="BA140" s="171">
        <v>3223</v>
      </c>
      <c r="BB140" s="164">
        <f t="shared" si="70"/>
        <v>0.16338400000006459</v>
      </c>
      <c r="BC140" s="120">
        <v>54.010550000000002</v>
      </c>
      <c r="BD140" s="170">
        <f t="shared" si="71"/>
        <v>548.77471600000001</v>
      </c>
      <c r="BE140" s="166" t="s">
        <v>74</v>
      </c>
      <c r="BF140" s="84"/>
      <c r="BG140" s="164"/>
      <c r="BH140" s="120">
        <v>39.005299999999998</v>
      </c>
      <c r="BI140" s="170">
        <f t="shared" si="73"/>
        <v>533.76946599999997</v>
      </c>
      <c r="BJ140" s="170">
        <v>533.32029999999997</v>
      </c>
      <c r="BK140" s="171">
        <v>4206</v>
      </c>
      <c r="BL140" s="164">
        <f t="shared" ref="BL140:BL147" si="75">BJ140-BI140</f>
        <v>-0.44916599999999107</v>
      </c>
      <c r="BM140" s="120">
        <v>27.005279999999999</v>
      </c>
      <c r="BN140" s="73">
        <f t="shared" si="66"/>
        <v>521.76944600000002</v>
      </c>
      <c r="BO140" s="166" t="s">
        <v>74</v>
      </c>
      <c r="BP140" s="84"/>
      <c r="BQ140" s="164"/>
    </row>
    <row r="141" spans="1:69">
      <c r="A141" s="152" t="s">
        <v>138</v>
      </c>
      <c r="B141" s="152" t="s">
        <v>141</v>
      </c>
      <c r="C141" s="152"/>
      <c r="D141" s="82">
        <v>412.2131318233333</v>
      </c>
      <c r="E141" s="82">
        <v>412.38990000000001</v>
      </c>
      <c r="F141" s="83">
        <v>3890</v>
      </c>
      <c r="G141" s="204">
        <v>0.17676817666671241</v>
      </c>
      <c r="H141" s="152" t="s">
        <v>212</v>
      </c>
      <c r="I141" s="152" t="s">
        <v>149</v>
      </c>
      <c r="N141" s="18" t="s">
        <v>62</v>
      </c>
      <c r="O141" s="13">
        <v>7</v>
      </c>
      <c r="P141" s="12">
        <v>444.24032699999998</v>
      </c>
      <c r="Q141" s="12">
        <v>444.38690000000003</v>
      </c>
      <c r="R141" s="79">
        <v>26430</v>
      </c>
      <c r="S141" s="29">
        <f t="shared" ref="S141:S146" si="76">Q141-P141</f>
        <v>0.14657300000004625</v>
      </c>
      <c r="T141">
        <v>81.026409999999998</v>
      </c>
      <c r="U141" s="162">
        <f t="shared" si="59"/>
        <v>525.26673699999992</v>
      </c>
      <c r="V141" s="163">
        <v>525.06610000000001</v>
      </c>
      <c r="W141" s="80">
        <v>3512</v>
      </c>
      <c r="X141" s="164">
        <f t="shared" si="67"/>
        <v>-0.20063699999991513</v>
      </c>
      <c r="Y141" s="120">
        <v>21.005299999999998</v>
      </c>
      <c r="Z141" s="165">
        <f t="shared" si="60"/>
        <v>465.24562699999996</v>
      </c>
      <c r="AA141" s="166" t="s">
        <v>74</v>
      </c>
      <c r="AB141" s="84"/>
      <c r="AC141" s="164"/>
      <c r="AD141" s="120">
        <v>12</v>
      </c>
      <c r="AE141" s="73">
        <f t="shared" si="61"/>
        <v>456.24032699999998</v>
      </c>
      <c r="AF141" s="166" t="s">
        <v>74</v>
      </c>
      <c r="AG141" s="84"/>
      <c r="AH141" s="164"/>
      <c r="AI141" s="120">
        <v>36.010562499999999</v>
      </c>
      <c r="AJ141" s="167">
        <f t="shared" si="62"/>
        <v>480.25088949999997</v>
      </c>
      <c r="AK141" s="166" t="s">
        <v>74</v>
      </c>
      <c r="AL141" s="84"/>
      <c r="AM141" s="164"/>
      <c r="AN141" s="120">
        <v>6</v>
      </c>
      <c r="AO141" s="168">
        <f t="shared" si="63"/>
        <v>450.24032699999998</v>
      </c>
      <c r="AP141" s="168">
        <v>450.28289999999998</v>
      </c>
      <c r="AQ141" s="169">
        <v>9578</v>
      </c>
      <c r="AR141" s="164">
        <f t="shared" si="64"/>
        <v>4.2573000000004413E-2</v>
      </c>
      <c r="AS141" s="120">
        <v>72.021150000000006</v>
      </c>
      <c r="AT141" s="170">
        <f t="shared" si="65"/>
        <v>516.26147700000001</v>
      </c>
      <c r="AU141" s="170">
        <v>516.37900000000002</v>
      </c>
      <c r="AV141" s="171">
        <v>1997</v>
      </c>
      <c r="AW141" s="164">
        <f t="shared" si="74"/>
        <v>0.1175230000000056</v>
      </c>
      <c r="AX141" s="120">
        <v>63.01585</v>
      </c>
      <c r="AY141" s="170">
        <f t="shared" si="69"/>
        <v>507.25617699999998</v>
      </c>
      <c r="AZ141" s="170">
        <v>507.28559999999999</v>
      </c>
      <c r="BA141" s="171">
        <v>876.7</v>
      </c>
      <c r="BB141" s="164">
        <f t="shared" si="70"/>
        <v>2.9423000000008415E-2</v>
      </c>
      <c r="BC141" s="120">
        <v>54.010550000000002</v>
      </c>
      <c r="BD141" s="170">
        <f t="shared" si="71"/>
        <v>498.250877</v>
      </c>
      <c r="BE141" s="170">
        <v>498.55919999999998</v>
      </c>
      <c r="BF141" s="171">
        <v>4255</v>
      </c>
      <c r="BG141" s="164">
        <f t="shared" si="72"/>
        <v>0.30832299999997304</v>
      </c>
      <c r="BH141" s="120">
        <v>39.005299999999998</v>
      </c>
      <c r="BI141" s="170">
        <f t="shared" si="73"/>
        <v>483.24562699999996</v>
      </c>
      <c r="BJ141" s="166" t="s">
        <v>74</v>
      </c>
      <c r="BK141" s="84"/>
      <c r="BL141" s="164"/>
      <c r="BM141" s="120">
        <v>27.005279999999999</v>
      </c>
      <c r="BN141" s="73">
        <f t="shared" si="66"/>
        <v>471.24560699999995</v>
      </c>
      <c r="BO141" s="166" t="s">
        <v>74</v>
      </c>
      <c r="BP141" s="84"/>
      <c r="BQ141" s="164"/>
    </row>
    <row r="142" spans="1:69">
      <c r="A142" s="152" t="s">
        <v>219</v>
      </c>
      <c r="B142" s="152" t="s">
        <v>141</v>
      </c>
      <c r="C142" s="152"/>
      <c r="D142" s="82">
        <v>407.20950582333336</v>
      </c>
      <c r="E142" s="82">
        <v>407.50709999999998</v>
      </c>
      <c r="F142" s="83">
        <v>1824</v>
      </c>
      <c r="G142" s="204">
        <v>0.29759417666662102</v>
      </c>
      <c r="H142" s="152" t="s">
        <v>212</v>
      </c>
      <c r="I142" s="152" t="s">
        <v>149</v>
      </c>
      <c r="N142" s="18" t="s">
        <v>54</v>
      </c>
      <c r="O142" s="13">
        <v>6</v>
      </c>
      <c r="P142" s="12">
        <v>386.726855</v>
      </c>
      <c r="Q142" s="12">
        <v>386.971</v>
      </c>
      <c r="R142" s="79">
        <v>91670</v>
      </c>
      <c r="S142" s="29">
        <f t="shared" si="76"/>
        <v>0.24414500000000317</v>
      </c>
      <c r="T142">
        <v>81.026409999999998</v>
      </c>
      <c r="U142" s="162">
        <f t="shared" si="59"/>
        <v>467.753265</v>
      </c>
      <c r="V142" s="166" t="s">
        <v>74</v>
      </c>
      <c r="W142" s="84"/>
      <c r="X142" s="164"/>
      <c r="Y142" s="120">
        <v>21.005299999999998</v>
      </c>
      <c r="Z142" s="165">
        <f t="shared" si="60"/>
        <v>407.73215499999998</v>
      </c>
      <c r="AA142" s="165">
        <v>407.50709999999998</v>
      </c>
      <c r="AB142" s="85">
        <v>1824</v>
      </c>
      <c r="AC142" s="164">
        <f>AA142-Z142</f>
        <v>-0.22505499999999756</v>
      </c>
      <c r="AD142" s="120">
        <v>12</v>
      </c>
      <c r="AE142" s="73">
        <f t="shared" si="61"/>
        <v>398.726855</v>
      </c>
      <c r="AF142" s="73">
        <v>398.3381</v>
      </c>
      <c r="AG142" s="172">
        <v>3092</v>
      </c>
      <c r="AH142" s="164">
        <f t="shared" si="68"/>
        <v>-0.38875500000000329</v>
      </c>
      <c r="AI142" s="120">
        <v>36.010562499999999</v>
      </c>
      <c r="AJ142" s="167">
        <f t="shared" si="62"/>
        <v>422.73741749999999</v>
      </c>
      <c r="AK142" s="167">
        <v>422.46550000000002</v>
      </c>
      <c r="AL142" s="173">
        <v>7663</v>
      </c>
      <c r="AM142" s="164">
        <f t="shared" ref="AM142:AM147" si="77">AK142-AJ142</f>
        <v>-0.27191749999997228</v>
      </c>
      <c r="AN142" s="120">
        <v>6</v>
      </c>
      <c r="AO142" s="168">
        <f t="shared" si="63"/>
        <v>392.726855</v>
      </c>
      <c r="AP142" s="168">
        <v>393.12329999999997</v>
      </c>
      <c r="AQ142" s="169">
        <v>29070</v>
      </c>
      <c r="AR142" s="164">
        <f t="shared" si="64"/>
        <v>0.39644499999997151</v>
      </c>
      <c r="AS142" s="120">
        <v>72.021150000000006</v>
      </c>
      <c r="AT142" s="170">
        <f t="shared" si="65"/>
        <v>458.74800500000003</v>
      </c>
      <c r="AU142" s="166" t="s">
        <v>74</v>
      </c>
      <c r="AV142" s="84"/>
      <c r="AW142" s="164"/>
      <c r="AX142" s="120">
        <v>63.01585</v>
      </c>
      <c r="AY142" s="170">
        <f t="shared" si="69"/>
        <v>449.742705</v>
      </c>
      <c r="AZ142" s="166" t="s">
        <v>74</v>
      </c>
      <c r="BA142" s="84"/>
      <c r="BB142" s="164"/>
      <c r="BC142" s="120">
        <v>54.010550000000002</v>
      </c>
      <c r="BD142" s="170">
        <f t="shared" si="71"/>
        <v>440.73740500000002</v>
      </c>
      <c r="BE142" s="166" t="s">
        <v>74</v>
      </c>
      <c r="BF142" s="84"/>
      <c r="BG142" s="164"/>
      <c r="BH142" s="120">
        <v>39.005299999999998</v>
      </c>
      <c r="BI142" s="170">
        <f t="shared" si="73"/>
        <v>425.73215499999998</v>
      </c>
      <c r="BJ142" s="170">
        <v>425.48809999999997</v>
      </c>
      <c r="BK142" s="171">
        <v>6144</v>
      </c>
      <c r="BL142" s="164">
        <f t="shared" si="75"/>
        <v>-0.24405500000000302</v>
      </c>
      <c r="BM142" s="120">
        <v>27.005279999999999</v>
      </c>
      <c r="BN142" s="73">
        <f t="shared" si="66"/>
        <v>413.73213499999997</v>
      </c>
      <c r="BO142" s="73">
        <v>413.45330000000001</v>
      </c>
      <c r="BP142" s="172">
        <v>1526</v>
      </c>
      <c r="BQ142" s="164">
        <f>BO142-BN142</f>
        <v>-0.2788349999999582</v>
      </c>
    </row>
    <row r="143" spans="1:69">
      <c r="A143" s="152"/>
      <c r="B143" s="152"/>
      <c r="C143" s="152"/>
      <c r="D143" s="82"/>
      <c r="E143" s="82"/>
      <c r="F143" s="83"/>
      <c r="G143" s="204"/>
      <c r="H143" s="152"/>
      <c r="I143" s="152"/>
      <c r="N143" s="18" t="s">
        <v>70</v>
      </c>
      <c r="O143" s="13">
        <v>5</v>
      </c>
      <c r="P143" s="12">
        <v>337.19264900000002</v>
      </c>
      <c r="Q143" s="12">
        <v>337.4151</v>
      </c>
      <c r="R143" s="79">
        <v>94970</v>
      </c>
      <c r="S143" s="29">
        <f t="shared" si="76"/>
        <v>0.22245099999997819</v>
      </c>
      <c r="T143">
        <v>81.026409999999998</v>
      </c>
      <c r="U143" s="162">
        <f t="shared" si="59"/>
        <v>418.21905900000002</v>
      </c>
      <c r="V143" s="163">
        <v>418.57209999999998</v>
      </c>
      <c r="W143" s="80">
        <v>5693</v>
      </c>
      <c r="X143" s="164">
        <f t="shared" si="67"/>
        <v>0.35304099999996197</v>
      </c>
      <c r="Y143" s="120">
        <v>21.005299999999998</v>
      </c>
      <c r="Z143" s="165">
        <f t="shared" si="60"/>
        <v>358.19794899999999</v>
      </c>
      <c r="AA143" s="165">
        <v>358.05020000000002</v>
      </c>
      <c r="AB143" s="85">
        <v>15670</v>
      </c>
      <c r="AC143" s="164">
        <f>AA143-Z143</f>
        <v>-0.14774899999997615</v>
      </c>
      <c r="AD143" s="120">
        <v>12</v>
      </c>
      <c r="AE143" s="73">
        <f t="shared" si="61"/>
        <v>349.19264900000002</v>
      </c>
      <c r="AF143" s="73">
        <v>349.1148</v>
      </c>
      <c r="AG143" s="172">
        <v>3063</v>
      </c>
      <c r="AH143" s="164">
        <f t="shared" si="68"/>
        <v>-7.7849000000014712E-2</v>
      </c>
      <c r="AI143" s="120">
        <v>36.010562499999999</v>
      </c>
      <c r="AJ143" s="167">
        <f t="shared" si="62"/>
        <v>373.20321150000001</v>
      </c>
      <c r="AK143" s="167">
        <v>373.3048</v>
      </c>
      <c r="AL143" s="173">
        <v>2941</v>
      </c>
      <c r="AM143" s="164">
        <f t="shared" si="77"/>
        <v>0.1015884999999912</v>
      </c>
      <c r="AN143" s="120">
        <v>6</v>
      </c>
      <c r="AO143" s="168">
        <f t="shared" si="63"/>
        <v>343.19264900000002</v>
      </c>
      <c r="AP143" s="168">
        <v>343.22789999999998</v>
      </c>
      <c r="AQ143" s="169">
        <v>5400</v>
      </c>
      <c r="AR143" s="164">
        <f t="shared" si="64"/>
        <v>3.5250999999959731E-2</v>
      </c>
      <c r="AS143" s="120">
        <v>72.021150000000006</v>
      </c>
      <c r="AT143" s="170">
        <f t="shared" si="65"/>
        <v>409.21379899999999</v>
      </c>
      <c r="AU143" s="166" t="s">
        <v>74</v>
      </c>
      <c r="AV143" s="84"/>
      <c r="AW143" s="164"/>
      <c r="AX143" s="120">
        <v>63.01585</v>
      </c>
      <c r="AY143" s="170">
        <f t="shared" si="69"/>
        <v>400.20849900000002</v>
      </c>
      <c r="AZ143" s="170">
        <v>399.85199999999998</v>
      </c>
      <c r="BA143" s="171">
        <v>10760</v>
      </c>
      <c r="BB143" s="164">
        <f t="shared" si="70"/>
        <v>-0.35649900000004209</v>
      </c>
      <c r="BC143" s="120">
        <v>54.010550000000002</v>
      </c>
      <c r="BD143" s="170">
        <f t="shared" si="71"/>
        <v>391.20319900000004</v>
      </c>
      <c r="BE143" s="166" t="s">
        <v>74</v>
      </c>
      <c r="BF143" s="84"/>
      <c r="BG143" s="164"/>
      <c r="BH143" s="120">
        <v>39.005299999999998</v>
      </c>
      <c r="BI143" s="170">
        <f t="shared" si="73"/>
        <v>376.19794899999999</v>
      </c>
      <c r="BJ143" s="170">
        <v>376.3519</v>
      </c>
      <c r="BK143" s="171">
        <v>1294</v>
      </c>
      <c r="BL143" s="164">
        <f t="shared" si="75"/>
        <v>0.15395100000000639</v>
      </c>
      <c r="BM143" s="120">
        <v>27.005279999999999</v>
      </c>
      <c r="BN143" s="73">
        <f t="shared" si="66"/>
        <v>364.19792900000004</v>
      </c>
      <c r="BO143" s="166" t="s">
        <v>74</v>
      </c>
      <c r="BP143" s="84"/>
      <c r="BQ143" s="164"/>
    </row>
    <row r="144" spans="1:69">
      <c r="A144" s="152"/>
      <c r="B144" s="152"/>
      <c r="C144" s="152"/>
      <c r="D144" s="82"/>
      <c r="E144" s="82"/>
      <c r="F144" s="83"/>
      <c r="G144" s="204"/>
      <c r="H144" s="152"/>
      <c r="I144" s="152"/>
      <c r="N144" s="18" t="s">
        <v>76</v>
      </c>
      <c r="O144" s="13">
        <v>4</v>
      </c>
      <c r="P144" s="12">
        <v>273.16336000000001</v>
      </c>
      <c r="Q144" s="12">
        <v>273.25060000000002</v>
      </c>
      <c r="R144" s="79">
        <v>39550</v>
      </c>
      <c r="S144" s="29">
        <f t="shared" si="76"/>
        <v>8.7240000000008422E-2</v>
      </c>
      <c r="T144">
        <v>81.026409999999998</v>
      </c>
      <c r="U144" s="162">
        <f t="shared" si="59"/>
        <v>354.18977000000001</v>
      </c>
      <c r="V144" s="163">
        <v>354.44170000000003</v>
      </c>
      <c r="W144" s="80">
        <v>687.2</v>
      </c>
      <c r="X144" s="164">
        <f t="shared" si="67"/>
        <v>0.25193000000001575</v>
      </c>
      <c r="Y144" s="120">
        <v>21.005299999999998</v>
      </c>
      <c r="Z144" s="165">
        <f t="shared" si="60"/>
        <v>294.16865999999999</v>
      </c>
      <c r="AA144" s="165">
        <v>294.34589999999997</v>
      </c>
      <c r="AB144" s="85">
        <v>14410</v>
      </c>
      <c r="AC144" s="164">
        <f>AA144-Z144</f>
        <v>0.17723999999998341</v>
      </c>
      <c r="AD144" s="120">
        <v>12</v>
      </c>
      <c r="AE144" s="73">
        <f t="shared" si="61"/>
        <v>285.16336000000001</v>
      </c>
      <c r="AF144" s="73">
        <v>285.20780000000002</v>
      </c>
      <c r="AG144" s="172">
        <v>22040</v>
      </c>
      <c r="AH144" s="164">
        <f t="shared" si="68"/>
        <v>4.4440000000008695E-2</v>
      </c>
      <c r="AI144" s="120">
        <v>36.010562499999999</v>
      </c>
      <c r="AJ144" s="167">
        <f t="shared" si="62"/>
        <v>309.1739225</v>
      </c>
      <c r="AK144" s="167">
        <v>309.60660000000001</v>
      </c>
      <c r="AL144" s="173">
        <v>3195</v>
      </c>
      <c r="AM144" s="164">
        <f t="shared" si="77"/>
        <v>0.43267750000001115</v>
      </c>
      <c r="AN144" s="120">
        <v>6</v>
      </c>
      <c r="AO144" s="168">
        <f t="shared" si="63"/>
        <v>279.16336000000001</v>
      </c>
      <c r="AP144" s="166" t="s">
        <v>192</v>
      </c>
      <c r="AQ144" s="84"/>
      <c r="AR144" s="164"/>
      <c r="AS144" s="120">
        <v>72.021150000000006</v>
      </c>
      <c r="AT144" s="170">
        <f t="shared" si="65"/>
        <v>345.18451000000005</v>
      </c>
      <c r="AU144" s="170">
        <v>345.30329999999998</v>
      </c>
      <c r="AV144" s="171">
        <v>2655</v>
      </c>
      <c r="AW144" s="164">
        <f t="shared" si="74"/>
        <v>0.11878999999993312</v>
      </c>
      <c r="AX144" s="120">
        <v>63.01585</v>
      </c>
      <c r="AY144" s="170">
        <f t="shared" si="69"/>
        <v>336.17921000000001</v>
      </c>
      <c r="AZ144" s="166" t="s">
        <v>74</v>
      </c>
      <c r="BA144" s="84"/>
      <c r="BB144" s="164"/>
      <c r="BC144" s="120">
        <v>54.010550000000002</v>
      </c>
      <c r="BD144" s="170">
        <f t="shared" si="71"/>
        <v>327.17391000000003</v>
      </c>
      <c r="BE144" s="170">
        <v>327.33879999999999</v>
      </c>
      <c r="BF144" s="171">
        <v>1724</v>
      </c>
      <c r="BG144" s="164">
        <f t="shared" si="72"/>
        <v>0.16488999999995713</v>
      </c>
      <c r="BH144" s="120">
        <v>39.005299999999998</v>
      </c>
      <c r="BI144" s="170">
        <f t="shared" si="73"/>
        <v>312.16865999999999</v>
      </c>
      <c r="BJ144" s="170">
        <v>312.11020000000002</v>
      </c>
      <c r="BK144" s="171">
        <v>7655</v>
      </c>
      <c r="BL144" s="164">
        <f t="shared" si="75"/>
        <v>-5.8459999999968204E-2</v>
      </c>
      <c r="BM144" s="120">
        <v>27.005279999999999</v>
      </c>
      <c r="BN144" s="73">
        <f t="shared" si="66"/>
        <v>300.16863999999998</v>
      </c>
      <c r="BO144" s="73">
        <v>300.59609999999998</v>
      </c>
      <c r="BP144" s="172">
        <v>23200</v>
      </c>
      <c r="BQ144" s="164">
        <f>BO144-BN144</f>
        <v>0.4274599999999964</v>
      </c>
    </row>
    <row r="145" spans="1:69">
      <c r="A145" s="152" t="s">
        <v>142</v>
      </c>
      <c r="B145" s="152" t="s">
        <v>139</v>
      </c>
      <c r="C145" s="152"/>
      <c r="D145" s="82">
        <v>1258.6360854699999</v>
      </c>
      <c r="E145" s="82" t="s">
        <v>74</v>
      </c>
      <c r="F145" s="83"/>
      <c r="G145" s="204"/>
      <c r="H145" s="152" t="s">
        <v>209</v>
      </c>
      <c r="I145" s="152"/>
      <c r="N145" s="18" t="s">
        <v>79</v>
      </c>
      <c r="O145" s="13">
        <v>3</v>
      </c>
      <c r="P145" s="12">
        <v>237.644803</v>
      </c>
      <c r="Q145" s="12">
        <v>237.85390000000001</v>
      </c>
      <c r="R145" s="79">
        <v>10180</v>
      </c>
      <c r="S145" s="29">
        <f t="shared" si="76"/>
        <v>0.20909700000001408</v>
      </c>
      <c r="T145">
        <v>81.026409999999998</v>
      </c>
      <c r="U145" s="162">
        <f t="shared" si="59"/>
        <v>318.67121299999997</v>
      </c>
      <c r="V145" s="166" t="s">
        <v>74</v>
      </c>
      <c r="W145" s="84"/>
      <c r="X145" s="164"/>
      <c r="Y145" s="120">
        <v>21.005299999999998</v>
      </c>
      <c r="Z145" s="165">
        <f t="shared" si="60"/>
        <v>258.650103</v>
      </c>
      <c r="AA145" s="165">
        <v>258.16919999999999</v>
      </c>
      <c r="AB145" s="85">
        <v>19620</v>
      </c>
      <c r="AC145" s="164">
        <f>AA145-Z145</f>
        <v>-0.48090300000001207</v>
      </c>
      <c r="AD145" s="120">
        <v>12</v>
      </c>
      <c r="AE145" s="73">
        <f t="shared" si="61"/>
        <v>249.644803</v>
      </c>
      <c r="AF145" s="73">
        <v>249.4753</v>
      </c>
      <c r="AG145" s="172">
        <v>214.6</v>
      </c>
      <c r="AH145" s="164">
        <f t="shared" si="68"/>
        <v>-0.16950299999999174</v>
      </c>
      <c r="AI145" s="120">
        <v>36.010562499999999</v>
      </c>
      <c r="AJ145" s="167">
        <f t="shared" si="62"/>
        <v>273.65536550000002</v>
      </c>
      <c r="AK145" s="167">
        <v>273.90800000000002</v>
      </c>
      <c r="AL145" s="173">
        <v>14100</v>
      </c>
      <c r="AM145" s="164">
        <f t="shared" si="77"/>
        <v>0.25263449999999921</v>
      </c>
      <c r="AN145" s="120">
        <v>6</v>
      </c>
      <c r="AO145" s="168">
        <f t="shared" si="63"/>
        <v>243.644803</v>
      </c>
      <c r="AP145" s="166" t="s">
        <v>192</v>
      </c>
      <c r="AQ145" s="84"/>
      <c r="AR145" s="164"/>
      <c r="AS145" s="120">
        <v>72.021150000000006</v>
      </c>
      <c r="AT145" s="170">
        <f t="shared" si="65"/>
        <v>309.665953</v>
      </c>
      <c r="AU145" s="170">
        <v>309.60660000000001</v>
      </c>
      <c r="AV145" s="171">
        <v>3195</v>
      </c>
      <c r="AW145" s="164">
        <f t="shared" si="74"/>
        <v>-5.9352999999987333E-2</v>
      </c>
      <c r="AX145" s="120">
        <v>63.01585</v>
      </c>
      <c r="AY145" s="170">
        <f t="shared" si="69"/>
        <v>300.66065300000002</v>
      </c>
      <c r="AZ145" s="170">
        <v>300.59609999999998</v>
      </c>
      <c r="BA145" s="171">
        <v>23200</v>
      </c>
      <c r="BB145" s="164">
        <f t="shared" si="70"/>
        <v>-6.4553000000046268E-2</v>
      </c>
      <c r="BC145" s="120">
        <v>54.010550000000002</v>
      </c>
      <c r="BD145" s="170">
        <f t="shared" si="71"/>
        <v>291.65535299999999</v>
      </c>
      <c r="BE145" s="166" t="s">
        <v>74</v>
      </c>
      <c r="BF145" s="84"/>
      <c r="BG145" s="164"/>
      <c r="BH145" s="120">
        <v>39.005299999999998</v>
      </c>
      <c r="BI145" s="170">
        <f t="shared" si="73"/>
        <v>276.650103</v>
      </c>
      <c r="BJ145" s="166" t="s">
        <v>74</v>
      </c>
      <c r="BK145" s="84"/>
      <c r="BL145" s="164"/>
      <c r="BM145" s="120">
        <v>27.005279999999999</v>
      </c>
      <c r="BN145" s="73">
        <f t="shared" si="66"/>
        <v>264.650083</v>
      </c>
      <c r="BO145" s="166" t="s">
        <v>74</v>
      </c>
      <c r="BP145" s="84"/>
      <c r="BQ145" s="164"/>
    </row>
    <row r="146" spans="1:69">
      <c r="A146" s="152" t="s">
        <v>142</v>
      </c>
      <c r="B146" s="152" t="s">
        <v>141</v>
      </c>
      <c r="C146" s="152"/>
      <c r="D146" s="82">
        <v>420.21687915666666</v>
      </c>
      <c r="E146" s="82" t="s">
        <v>74</v>
      </c>
      <c r="F146" s="83"/>
      <c r="G146" s="204"/>
      <c r="H146" s="152"/>
      <c r="I146" s="152"/>
      <c r="N146" s="18" t="s">
        <v>82</v>
      </c>
      <c r="O146" s="13">
        <v>2</v>
      </c>
      <c r="P146" s="12">
        <v>144.60514599999999</v>
      </c>
      <c r="Q146" s="12">
        <v>144.99799999999999</v>
      </c>
      <c r="R146" s="79">
        <v>31430</v>
      </c>
      <c r="S146" s="29">
        <f t="shared" si="76"/>
        <v>0.39285399999999981</v>
      </c>
      <c r="T146">
        <v>81.026409999999998</v>
      </c>
      <c r="U146" s="162">
        <f t="shared" si="59"/>
        <v>225.63155599999999</v>
      </c>
      <c r="V146" s="163">
        <v>225.2405</v>
      </c>
      <c r="W146" s="80">
        <v>1904</v>
      </c>
      <c r="X146" s="164">
        <f t="shared" si="67"/>
        <v>-0.39105599999999185</v>
      </c>
      <c r="Y146" s="120">
        <v>21.005299999999998</v>
      </c>
      <c r="Z146" s="165">
        <f t="shared" si="60"/>
        <v>165.610446</v>
      </c>
      <c r="AA146" s="165">
        <v>165.1677</v>
      </c>
      <c r="AB146" s="85">
        <v>792.1</v>
      </c>
      <c r="AC146" s="164">
        <f>AA146-Z146</f>
        <v>-0.44274599999999964</v>
      </c>
      <c r="AD146" s="120">
        <v>12</v>
      </c>
      <c r="AE146" s="73">
        <f t="shared" si="61"/>
        <v>156.60514599999999</v>
      </c>
      <c r="AF146" s="166" t="s">
        <v>74</v>
      </c>
      <c r="AG146" s="84"/>
      <c r="AH146" s="164"/>
      <c r="AI146" s="120">
        <v>36.010562499999999</v>
      </c>
      <c r="AJ146" s="167">
        <f t="shared" si="62"/>
        <v>180.61570849999998</v>
      </c>
      <c r="AK146" s="166" t="s">
        <v>74</v>
      </c>
      <c r="AL146" s="84"/>
      <c r="AM146" s="164"/>
      <c r="AN146" s="120">
        <v>6</v>
      </c>
      <c r="AO146" s="168">
        <f t="shared" si="63"/>
        <v>150.60514599999999</v>
      </c>
      <c r="AP146" s="166" t="s">
        <v>192</v>
      </c>
      <c r="AQ146" s="84"/>
      <c r="AR146" s="164"/>
      <c r="AS146" s="120">
        <v>72.021150000000006</v>
      </c>
      <c r="AT146" s="170">
        <f t="shared" si="65"/>
        <v>216.626296</v>
      </c>
      <c r="AU146" s="170">
        <v>216.4897</v>
      </c>
      <c r="AV146" s="171">
        <v>343.8</v>
      </c>
      <c r="AW146" s="164">
        <f t="shared" si="74"/>
        <v>-0.13659599999999728</v>
      </c>
      <c r="AX146" s="120">
        <v>63.01585</v>
      </c>
      <c r="AY146" s="170">
        <f t="shared" si="69"/>
        <v>207.62099599999999</v>
      </c>
      <c r="AZ146" s="166" t="s">
        <v>74</v>
      </c>
      <c r="BA146" s="84"/>
      <c r="BB146" s="164"/>
      <c r="BC146" s="120">
        <v>54.010550000000002</v>
      </c>
      <c r="BD146" s="170">
        <f t="shared" si="71"/>
        <v>198.61569599999999</v>
      </c>
      <c r="BE146" s="170">
        <v>198.19069999999999</v>
      </c>
      <c r="BF146" s="171">
        <v>281.60000000000002</v>
      </c>
      <c r="BG146" s="164">
        <f t="shared" si="72"/>
        <v>-0.42499599999999305</v>
      </c>
      <c r="BH146" s="120">
        <v>39.005299999999998</v>
      </c>
      <c r="BI146" s="170">
        <f t="shared" si="73"/>
        <v>183.610446</v>
      </c>
      <c r="BJ146" s="170">
        <v>183.2825</v>
      </c>
      <c r="BK146" s="171">
        <v>266.7</v>
      </c>
      <c r="BL146" s="164">
        <f t="shared" si="75"/>
        <v>-0.32794599999999718</v>
      </c>
      <c r="BM146" s="120">
        <v>27.005279999999999</v>
      </c>
      <c r="BN146" s="73">
        <f t="shared" si="66"/>
        <v>171.61042599999999</v>
      </c>
      <c r="BO146" s="166" t="s">
        <v>74</v>
      </c>
      <c r="BP146" s="84"/>
      <c r="BQ146" s="164"/>
    </row>
    <row r="147" spans="1:69">
      <c r="A147" s="152" t="s">
        <v>144</v>
      </c>
      <c r="B147" s="152" t="s">
        <v>139</v>
      </c>
      <c r="C147" s="152"/>
      <c r="D147" s="82">
        <v>1276.6467</v>
      </c>
      <c r="E147" s="82" t="s">
        <v>74</v>
      </c>
      <c r="F147" s="83"/>
      <c r="G147" s="204"/>
      <c r="H147" s="152" t="s">
        <v>173</v>
      </c>
      <c r="I147" s="152"/>
      <c r="N147" s="18" t="s">
        <v>59</v>
      </c>
      <c r="O147" s="13">
        <v>1</v>
      </c>
      <c r="P147" s="12">
        <v>88.063113999999999</v>
      </c>
      <c r="Q147" s="27" t="s">
        <v>93</v>
      </c>
      <c r="R147" s="31"/>
      <c r="S147" s="29"/>
      <c r="T147">
        <v>81.026409999999998</v>
      </c>
      <c r="U147" s="162">
        <f t="shared" si="59"/>
        <v>169.08952399999998</v>
      </c>
      <c r="V147" s="163">
        <v>169.17230000000001</v>
      </c>
      <c r="W147" s="80">
        <v>2963</v>
      </c>
      <c r="X147" s="164">
        <f t="shared" si="67"/>
        <v>8.2776000000023942E-2</v>
      </c>
      <c r="Y147" s="120">
        <v>21.005299999999998</v>
      </c>
      <c r="Z147" s="165">
        <f t="shared" si="60"/>
        <v>109.06841399999999</v>
      </c>
      <c r="AA147" s="166" t="s">
        <v>93</v>
      </c>
      <c r="AB147" s="84"/>
      <c r="AC147" s="164"/>
      <c r="AD147" s="120">
        <v>12</v>
      </c>
      <c r="AE147" s="73">
        <f t="shared" si="61"/>
        <v>100.063114</v>
      </c>
      <c r="AF147" s="166" t="s">
        <v>93</v>
      </c>
      <c r="AG147" s="84"/>
      <c r="AH147" s="164"/>
      <c r="AI147" s="120">
        <v>36.010562499999999</v>
      </c>
      <c r="AJ147" s="167">
        <f t="shared" si="62"/>
        <v>124.0736765</v>
      </c>
      <c r="AK147" s="167">
        <v>124.1182</v>
      </c>
      <c r="AL147" s="173">
        <v>251.5</v>
      </c>
      <c r="AM147" s="164">
        <f t="shared" si="77"/>
        <v>4.452349999999683E-2</v>
      </c>
      <c r="AN147" s="120">
        <v>6</v>
      </c>
      <c r="AO147" s="168">
        <f t="shared" si="63"/>
        <v>94.063113999999999</v>
      </c>
      <c r="AP147" s="166" t="s">
        <v>93</v>
      </c>
      <c r="AQ147" s="84"/>
      <c r="AR147" s="164"/>
      <c r="AS147" s="120">
        <v>72.021150000000006</v>
      </c>
      <c r="AT147" s="170">
        <f t="shared" si="65"/>
        <v>160.08426400000002</v>
      </c>
      <c r="AU147" s="170">
        <v>160.14599999999999</v>
      </c>
      <c r="AV147" s="171">
        <v>383.3</v>
      </c>
      <c r="AW147" s="164">
        <f t="shared" si="74"/>
        <v>6.1735999999967817E-2</v>
      </c>
      <c r="AX147" s="120">
        <v>63.01585</v>
      </c>
      <c r="AY147" s="170">
        <f t="shared" si="69"/>
        <v>151.07896399999998</v>
      </c>
      <c r="AZ147" s="166" t="s">
        <v>74</v>
      </c>
      <c r="BA147" s="84"/>
      <c r="BB147" s="164"/>
      <c r="BC147" s="120">
        <v>54.010550000000002</v>
      </c>
      <c r="BD147" s="170">
        <f t="shared" si="71"/>
        <v>142.07366400000001</v>
      </c>
      <c r="BE147" s="170">
        <v>142.1199</v>
      </c>
      <c r="BF147" s="171">
        <v>152.5</v>
      </c>
      <c r="BG147" s="164">
        <f t="shared" si="72"/>
        <v>4.6235999999993282E-2</v>
      </c>
      <c r="BH147" s="120">
        <v>39.005299999999998</v>
      </c>
      <c r="BI147" s="170">
        <f t="shared" si="73"/>
        <v>127.06841399999999</v>
      </c>
      <c r="BJ147" s="170">
        <v>127.12269999999999</v>
      </c>
      <c r="BK147" s="171">
        <v>13420</v>
      </c>
      <c r="BL147" s="164">
        <f t="shared" si="75"/>
        <v>5.4286000000004719E-2</v>
      </c>
      <c r="BM147" s="120">
        <v>27.005279999999999</v>
      </c>
      <c r="BN147" s="73">
        <f t="shared" si="66"/>
        <v>115.068394</v>
      </c>
      <c r="BO147" s="166" t="s">
        <v>74</v>
      </c>
      <c r="BP147" s="84"/>
      <c r="BQ147" s="164"/>
    </row>
    <row r="148" spans="1:69">
      <c r="N148" s="38"/>
      <c r="O148" s="38"/>
      <c r="P148" s="38"/>
      <c r="Q148" s="38"/>
      <c r="R148" s="38">
        <f>SUM(R138:R147)</f>
        <v>302902</v>
      </c>
      <c r="S148" s="38"/>
      <c r="T148" s="38"/>
      <c r="U148" s="38"/>
      <c r="V148" s="174"/>
      <c r="W148" s="38">
        <f>SUM(W138:W147)</f>
        <v>60629.2</v>
      </c>
      <c r="X148" s="38"/>
      <c r="Y148" s="38"/>
      <c r="Z148" s="38"/>
      <c r="AA148" s="38"/>
      <c r="AB148" s="38">
        <f>SUM(AB138:AB147)</f>
        <v>52584</v>
      </c>
      <c r="AC148" s="38"/>
      <c r="AD148" s="38"/>
      <c r="AE148" s="38"/>
      <c r="AF148" s="38"/>
      <c r="AG148" s="38">
        <f>SUM(AG139:AG147)</f>
        <v>36571.599999999999</v>
      </c>
      <c r="AH148" s="38"/>
      <c r="AI148" s="38"/>
      <c r="AJ148" s="38"/>
      <c r="AK148" s="38"/>
      <c r="AL148" s="38">
        <f>SUM(AL139:AL147)</f>
        <v>28950.799999999999</v>
      </c>
      <c r="AM148" s="38"/>
      <c r="AN148" s="38"/>
      <c r="AO148" s="38"/>
      <c r="AP148" s="38"/>
      <c r="AQ148" s="38">
        <f>SUM(AQ138:AQ147)</f>
        <v>56533.1</v>
      </c>
      <c r="AR148" s="38"/>
      <c r="AS148" s="38"/>
      <c r="AT148" s="38"/>
      <c r="AU148" s="38"/>
      <c r="AV148" s="38">
        <f>SUM(AV138:AV147)</f>
        <v>34731.100000000006</v>
      </c>
      <c r="AW148" s="38"/>
      <c r="AX148" s="38"/>
      <c r="AY148" s="38"/>
      <c r="AZ148" s="38"/>
      <c r="BA148" s="38">
        <f>SUM(BA138:BA147)</f>
        <v>52508.7</v>
      </c>
      <c r="BB148" s="38"/>
      <c r="BC148" s="38"/>
      <c r="BD148" s="38"/>
      <c r="BE148" s="38"/>
      <c r="BF148" s="38">
        <f>SUM(BF138:BF147)</f>
        <v>10655</v>
      </c>
      <c r="BG148" s="38"/>
      <c r="BH148" s="38"/>
      <c r="BI148" s="38"/>
      <c r="BJ148" s="38"/>
      <c r="BK148" s="38">
        <f>SUM(BK139:BK147)</f>
        <v>41914.699999999997</v>
      </c>
      <c r="BL148" s="38"/>
      <c r="BM148" s="38"/>
      <c r="BN148" s="38"/>
      <c r="BO148" s="38"/>
      <c r="BP148" s="38">
        <f>SUM(BP139:BP147)</f>
        <v>25579.3</v>
      </c>
      <c r="BQ148" s="175"/>
    </row>
    <row r="149" spans="1:69" s="130" customFormat="1">
      <c r="R149" s="130">
        <v>1</v>
      </c>
      <c r="W149" s="130">
        <f>W148/R148</f>
        <v>0.20016110821321748</v>
      </c>
      <c r="AB149" s="130">
        <f>AB148/R148</f>
        <v>0.17360070253745435</v>
      </c>
      <c r="AG149" s="130">
        <f>AG148/R148</f>
        <v>0.12073740021525113</v>
      </c>
      <c r="AL149" s="130">
        <f>AL148/R148</f>
        <v>9.5578107770830173E-2</v>
      </c>
      <c r="AQ149" s="130">
        <f>AQ148/R148</f>
        <v>0.18663825263616615</v>
      </c>
      <c r="AV149" s="130">
        <f>AV148/R148</f>
        <v>0.11466117754257155</v>
      </c>
      <c r="BA149" s="130">
        <f>BA148/R148</f>
        <v>0.17335210728222328</v>
      </c>
      <c r="BF149" s="130">
        <f>BF148/R148</f>
        <v>3.5176393685086266E-2</v>
      </c>
      <c r="BK149" s="130">
        <f>BK148/R148</f>
        <v>0.13837709886365887</v>
      </c>
      <c r="BP149" s="130">
        <f>BP148/R148</f>
        <v>8.4447445048233413E-2</v>
      </c>
    </row>
    <row r="150" spans="1:69">
      <c r="V150" s="161"/>
      <c r="W150" s="159">
        <v>1</v>
      </c>
      <c r="X150" s="176"/>
      <c r="Y150" s="176"/>
      <c r="Z150" s="176"/>
      <c r="AA150" s="176"/>
      <c r="AB150" s="159">
        <f>AB148/W148</f>
        <v>0.86730486300330534</v>
      </c>
      <c r="AC150" s="176"/>
      <c r="AD150" s="176"/>
      <c r="AE150" s="176"/>
      <c r="AF150" s="176"/>
      <c r="AG150" s="159">
        <f>AG148/W148</f>
        <v>0.60320109782085196</v>
      </c>
      <c r="AH150" s="176"/>
      <c r="AI150" s="176"/>
      <c r="AJ150" s="176"/>
      <c r="AK150" s="176"/>
      <c r="AL150" s="159">
        <f>AL148/W148</f>
        <v>0.47750588825186546</v>
      </c>
      <c r="AM150" s="176"/>
      <c r="AN150" s="176"/>
      <c r="AO150" s="176"/>
      <c r="AP150" s="176"/>
      <c r="AQ150" s="159">
        <f>AQ148/W148</f>
        <v>0.93244014435288614</v>
      </c>
      <c r="AR150" s="176"/>
      <c r="AS150" s="176"/>
      <c r="AT150" s="176"/>
      <c r="AU150" s="176"/>
      <c r="AV150" s="159">
        <f>AV148/W148</f>
        <v>0.57284443799357421</v>
      </c>
      <c r="AW150" s="176"/>
      <c r="AX150" s="176"/>
      <c r="AY150" s="176"/>
      <c r="AZ150" s="176"/>
      <c r="BA150" s="159">
        <f>BA148/W148</f>
        <v>0.86606288718967095</v>
      </c>
      <c r="BB150" s="176"/>
      <c r="BC150" s="176"/>
      <c r="BD150" s="176"/>
      <c r="BE150" s="176"/>
      <c r="BF150" s="159">
        <f>BF148/W148</f>
        <v>0.17574040231439636</v>
      </c>
      <c r="BG150" s="176"/>
      <c r="BH150" s="176"/>
      <c r="BI150" s="176"/>
      <c r="BJ150" s="176"/>
      <c r="BK150" s="159">
        <f>BK148/W148</f>
        <v>0.69132860074023739</v>
      </c>
      <c r="BL150" s="176"/>
      <c r="BM150" s="176"/>
      <c r="BN150" s="176"/>
      <c r="BO150" s="176"/>
      <c r="BP150" s="159">
        <f>BP148/W148</f>
        <v>0.42189736958429275</v>
      </c>
      <c r="BQ150" s="177"/>
    </row>
    <row r="151" spans="1:69">
      <c r="U151" s="9"/>
      <c r="V151" s="161"/>
      <c r="W151" s="161"/>
      <c r="AI151">
        <v>18.010565</v>
      </c>
      <c r="AO151">
        <f>2*AI151</f>
        <v>36.021129999999999</v>
      </c>
      <c r="AS151">
        <f>3*AI151</f>
        <v>54.031694999999999</v>
      </c>
    </row>
    <row r="152" spans="1:69">
      <c r="V152" s="161"/>
      <c r="W152" s="161"/>
    </row>
    <row r="153" spans="1:69">
      <c r="U153" s="9"/>
      <c r="AD153" s="102" t="s">
        <v>149</v>
      </c>
      <c r="AG153" s="46"/>
      <c r="AI153" s="39" t="s">
        <v>150</v>
      </c>
      <c r="AJ153" s="39"/>
      <c r="AK153" s="39"/>
      <c r="AL153" s="39"/>
    </row>
    <row r="154" spans="1:69">
      <c r="N154" s="54" t="s">
        <v>186</v>
      </c>
      <c r="O154" s="12"/>
      <c r="P154" s="103" t="s">
        <v>152</v>
      </c>
      <c r="Q154" s="104" t="s">
        <v>44</v>
      </c>
      <c r="R154" s="105" t="s">
        <v>64</v>
      </c>
      <c r="S154" s="103" t="s">
        <v>137</v>
      </c>
      <c r="T154" s="106" t="s">
        <v>100</v>
      </c>
      <c r="U154" s="107" t="s">
        <v>153</v>
      </c>
      <c r="V154" s="108" t="s">
        <v>154</v>
      </c>
      <c r="W154" s="109" t="s">
        <v>64</v>
      </c>
      <c r="X154" s="109" t="s">
        <v>116</v>
      </c>
      <c r="Y154" s="108" t="s">
        <v>134</v>
      </c>
      <c r="Z154" s="110" t="s">
        <v>155</v>
      </c>
      <c r="AA154" s="108" t="s">
        <v>156</v>
      </c>
      <c r="AB154" s="109" t="s">
        <v>64</v>
      </c>
      <c r="AC154" s="109" t="s">
        <v>116</v>
      </c>
      <c r="AD154" s="65" t="s">
        <v>135</v>
      </c>
      <c r="AE154" s="178" t="s">
        <v>157</v>
      </c>
      <c r="AF154" s="109" t="s">
        <v>157</v>
      </c>
      <c r="AG154" s="109" t="s">
        <v>64</v>
      </c>
      <c r="AH154" s="109" t="s">
        <v>61</v>
      </c>
      <c r="AI154" s="108" t="s">
        <v>158</v>
      </c>
      <c r="AJ154" s="91" t="s">
        <v>159</v>
      </c>
      <c r="AK154" s="5" t="s">
        <v>159</v>
      </c>
      <c r="AL154" s="5"/>
      <c r="AM154" s="109" t="s">
        <v>116</v>
      </c>
      <c r="AN154" s="108" t="s">
        <v>160</v>
      </c>
      <c r="AO154" s="91" t="s">
        <v>162</v>
      </c>
      <c r="AP154" s="5" t="s">
        <v>162</v>
      </c>
      <c r="AQ154" s="109"/>
      <c r="AR154" s="109" t="s">
        <v>116</v>
      </c>
      <c r="AS154" s="108" t="s">
        <v>163</v>
      </c>
      <c r="AT154" s="91" t="s">
        <v>164</v>
      </c>
      <c r="AU154" s="5" t="s">
        <v>164</v>
      </c>
      <c r="AV154" s="109"/>
      <c r="AW154" s="109" t="s">
        <v>116</v>
      </c>
      <c r="AZ154" t="s">
        <v>193</v>
      </c>
    </row>
    <row r="155" spans="1:69">
      <c r="M155" s="53" t="s">
        <v>114</v>
      </c>
      <c r="N155" s="13" t="s">
        <v>45</v>
      </c>
      <c r="O155" s="12"/>
      <c r="P155" s="109" t="s">
        <v>67</v>
      </c>
      <c r="Q155" s="109" t="s">
        <v>166</v>
      </c>
      <c r="R155" s="116"/>
      <c r="S155" s="109" t="s">
        <v>65</v>
      </c>
      <c r="T155" s="5"/>
      <c r="U155" s="113" t="s">
        <v>67</v>
      </c>
      <c r="V155" s="109" t="s">
        <v>167</v>
      </c>
      <c r="W155" s="116"/>
      <c r="X155" s="109" t="s">
        <v>65</v>
      </c>
      <c r="Y155" s="103" t="s">
        <v>183</v>
      </c>
      <c r="Z155" s="114" t="s">
        <v>67</v>
      </c>
      <c r="AA155" s="109" t="s">
        <v>167</v>
      </c>
      <c r="AB155" s="116"/>
      <c r="AC155" s="109" t="s">
        <v>65</v>
      </c>
      <c r="AD155" s="55" t="s">
        <v>183</v>
      </c>
      <c r="AE155" s="111" t="s">
        <v>67</v>
      </c>
      <c r="AF155" s="109" t="s">
        <v>167</v>
      </c>
      <c r="AG155" s="136"/>
      <c r="AH155" s="109" t="s">
        <v>65</v>
      </c>
      <c r="AI155" s="5"/>
      <c r="AJ155" s="91" t="s">
        <v>169</v>
      </c>
      <c r="AK155" s="5" t="s">
        <v>68</v>
      </c>
      <c r="AL155" s="5" t="s">
        <v>64</v>
      </c>
      <c r="AM155" s="109" t="s">
        <v>65</v>
      </c>
      <c r="AN155" s="109"/>
      <c r="AO155" s="91" t="s">
        <v>169</v>
      </c>
      <c r="AP155" s="5" t="s">
        <v>68</v>
      </c>
      <c r="AQ155" s="109" t="s">
        <v>170</v>
      </c>
      <c r="AR155" s="109" t="s">
        <v>65</v>
      </c>
      <c r="AS155" s="109"/>
      <c r="AT155" s="91" t="s">
        <v>169</v>
      </c>
      <c r="AU155" s="5" t="s">
        <v>68</v>
      </c>
      <c r="AV155" s="109" t="s">
        <v>170</v>
      </c>
      <c r="AW155" s="109" t="s">
        <v>65</v>
      </c>
    </row>
    <row r="156" spans="1:69">
      <c r="M156" s="63" t="s">
        <v>187</v>
      </c>
      <c r="N156" s="15" t="s">
        <v>56</v>
      </c>
      <c r="O156" s="13">
        <v>1</v>
      </c>
      <c r="P156" s="115">
        <v>266.06928099999999</v>
      </c>
      <c r="Q156" s="115">
        <v>266.3109</v>
      </c>
      <c r="R156" s="116">
        <v>5054</v>
      </c>
      <c r="S156" s="117">
        <f>Q156-P156</f>
        <v>0.24161900000001424</v>
      </c>
      <c r="T156" s="9">
        <v>120.04226</v>
      </c>
      <c r="U156" s="118">
        <v>146.02702099999999</v>
      </c>
      <c r="V156" s="118">
        <v>146.21709999999999</v>
      </c>
      <c r="W156" s="123">
        <v>307.39999999999998</v>
      </c>
      <c r="X156" s="117">
        <f>V156-U156</f>
        <v>0.19007899999999722</v>
      </c>
      <c r="Y156" s="9">
        <v>90.031694999999999</v>
      </c>
      <c r="Z156" s="119">
        <v>176.03758599999998</v>
      </c>
      <c r="AA156" s="119">
        <v>176.30619999999999</v>
      </c>
      <c r="AB156" s="124">
        <v>1938</v>
      </c>
      <c r="AC156" s="117">
        <f>AA156-Z156</f>
        <v>0.26861400000001368</v>
      </c>
      <c r="AD156" s="120">
        <v>150.05282399999999</v>
      </c>
      <c r="AE156" s="121">
        <f>P156-AD156</f>
        <v>116.016457</v>
      </c>
      <c r="AF156" s="115" t="s">
        <v>93</v>
      </c>
      <c r="AG156" s="116"/>
      <c r="AH156" s="117"/>
      <c r="AI156" s="9">
        <v>18.010565</v>
      </c>
      <c r="AJ156" s="76">
        <f>P156-AI156</f>
        <v>248.058716</v>
      </c>
      <c r="AK156" s="76">
        <v>248.34729999999999</v>
      </c>
      <c r="AL156" s="77">
        <v>163.69999999999999</v>
      </c>
      <c r="AM156" s="117">
        <f>AK156-AJ156</f>
        <v>0.28858399999998596</v>
      </c>
      <c r="AN156" s="9">
        <v>36.021129999999999</v>
      </c>
      <c r="AO156" s="76">
        <f>P156-AN156</f>
        <v>230.04815099999999</v>
      </c>
      <c r="AP156" s="76">
        <v>230.15770000000001</v>
      </c>
      <c r="AQ156" s="77">
        <v>1054</v>
      </c>
      <c r="AR156" s="117">
        <f>AP156-AO156</f>
        <v>0.10954900000001544</v>
      </c>
      <c r="AS156" s="9">
        <v>54.031694999999999</v>
      </c>
      <c r="AT156" s="76">
        <f>P156-AS156</f>
        <v>212.03758599999998</v>
      </c>
      <c r="AU156" s="76">
        <v>212.06559999999999</v>
      </c>
      <c r="AV156" s="77">
        <v>452</v>
      </c>
      <c r="AW156" s="117">
        <f>AU156-AT156</f>
        <v>2.8014000000013084E-2</v>
      </c>
    </row>
    <row r="157" spans="1:69">
      <c r="M157" s="63" t="s">
        <v>133</v>
      </c>
      <c r="N157" s="18" t="s">
        <v>49</v>
      </c>
      <c r="O157" s="13">
        <v>2</v>
      </c>
      <c r="P157" s="115">
        <v>394.164244</v>
      </c>
      <c r="Q157" s="115">
        <v>393.90179999999998</v>
      </c>
      <c r="R157" s="116">
        <v>22300</v>
      </c>
      <c r="S157" s="117">
        <f t="shared" ref="S157:S163" si="78">Q157-P157</f>
        <v>-0.26244400000001633</v>
      </c>
      <c r="T157" s="9">
        <v>120.04226</v>
      </c>
      <c r="U157" s="179">
        <v>274.121984</v>
      </c>
      <c r="V157" s="179">
        <v>273.90800000000002</v>
      </c>
      <c r="W157" s="123">
        <v>14100</v>
      </c>
      <c r="X157" s="117">
        <f t="shared" ref="X157:X163" si="79">V157-U157</f>
        <v>-0.21398399999998219</v>
      </c>
      <c r="Y157" s="9">
        <v>90.031694999999999</v>
      </c>
      <c r="Z157" s="119">
        <v>304.13254899999998</v>
      </c>
      <c r="AA157" s="119">
        <v>303.98140000000001</v>
      </c>
      <c r="AB157" s="124">
        <v>3253</v>
      </c>
      <c r="AC157" s="117">
        <f t="shared" ref="AC157:AC163" si="80">AA157-Z157</f>
        <v>-0.15114899999997533</v>
      </c>
      <c r="AD157" s="120">
        <v>150.05282399999999</v>
      </c>
      <c r="AE157" s="121">
        <f t="shared" ref="AE157:AE165" si="81">P157-AD157</f>
        <v>244.11142000000001</v>
      </c>
      <c r="AF157" s="121">
        <v>244.19130000000001</v>
      </c>
      <c r="AG157" s="128">
        <v>523.6</v>
      </c>
      <c r="AH157" s="117">
        <f t="shared" ref="AH157:AH162" si="82">AF157-AE157</f>
        <v>7.9880000000002838E-2</v>
      </c>
      <c r="AI157" s="9">
        <v>18.010565</v>
      </c>
      <c r="AJ157" s="76">
        <f t="shared" ref="AJ157:AJ165" si="83">P157-AI157</f>
        <v>376.15367900000001</v>
      </c>
      <c r="AK157" s="76">
        <v>376.3519</v>
      </c>
      <c r="AL157" s="77">
        <v>1294</v>
      </c>
      <c r="AM157" s="117">
        <f>AK157-AJ157</f>
        <v>0.19822099999998954</v>
      </c>
      <c r="AN157" s="9">
        <v>36.021129999999999</v>
      </c>
      <c r="AO157" s="76">
        <f t="shared" ref="AO157:AO165" si="84">P157-AN157</f>
        <v>358.14311399999997</v>
      </c>
      <c r="AP157" s="76">
        <v>358.05020000000002</v>
      </c>
      <c r="AQ157" s="77">
        <v>15670</v>
      </c>
      <c r="AR157" s="117">
        <f>AP157-AO157</f>
        <v>-9.2913999999950647E-2</v>
      </c>
      <c r="AS157" s="9">
        <v>54.031694999999999</v>
      </c>
      <c r="AT157" s="76">
        <f t="shared" ref="AT157:AT165" si="85">P157-AS157</f>
        <v>340.13254899999998</v>
      </c>
      <c r="AU157" s="76">
        <v>340.50880000000001</v>
      </c>
      <c r="AV157" s="77">
        <v>1382</v>
      </c>
      <c r="AW157" s="117">
        <f t="shared" ref="AW157:AW163" si="86">AU157-AT157</f>
        <v>0.37625100000002476</v>
      </c>
    </row>
    <row r="158" spans="1:69">
      <c r="M158" s="149">
        <v>34.325699999999998</v>
      </c>
      <c r="N158" s="18" t="s">
        <v>58</v>
      </c>
      <c r="O158" s="13">
        <v>3</v>
      </c>
      <c r="P158" s="115">
        <v>451.18570799999998</v>
      </c>
      <c r="Q158" s="115">
        <v>451.13679999999999</v>
      </c>
      <c r="R158" s="116">
        <v>4499</v>
      </c>
      <c r="S158" s="117">
        <f t="shared" si="78"/>
        <v>-4.8907999999983076E-2</v>
      </c>
      <c r="T158" s="9">
        <v>120.04226</v>
      </c>
      <c r="U158" s="118">
        <v>331.14344799999998</v>
      </c>
      <c r="V158" s="118">
        <v>331.54629999999997</v>
      </c>
      <c r="W158" s="123">
        <v>16040</v>
      </c>
      <c r="X158" s="117">
        <f t="shared" si="79"/>
        <v>0.40285199999999577</v>
      </c>
      <c r="Y158" s="9">
        <v>90.031694999999999</v>
      </c>
      <c r="Z158" s="119">
        <v>361.15401299999996</v>
      </c>
      <c r="AA158" s="119">
        <v>361.20920000000001</v>
      </c>
      <c r="AB158" s="124">
        <v>2329</v>
      </c>
      <c r="AC158" s="117">
        <f t="shared" si="80"/>
        <v>5.5187000000046282E-2</v>
      </c>
      <c r="AD158" s="120">
        <v>150.05282399999999</v>
      </c>
      <c r="AE158" s="121">
        <f t="shared" si="81"/>
        <v>301.13288399999999</v>
      </c>
      <c r="AF158" s="121">
        <v>301.28429999999997</v>
      </c>
      <c r="AG158" s="128">
        <v>4101</v>
      </c>
      <c r="AH158" s="117">
        <f t="shared" si="82"/>
        <v>0.15141599999998334</v>
      </c>
      <c r="AI158" s="9">
        <v>18.010565</v>
      </c>
      <c r="AJ158" s="76">
        <f t="shared" si="83"/>
        <v>433.17514299999999</v>
      </c>
      <c r="AK158" s="115" t="s">
        <v>74</v>
      </c>
      <c r="AL158" s="116"/>
      <c r="AM158" s="117"/>
      <c r="AN158" s="9">
        <v>36.021129999999999</v>
      </c>
      <c r="AO158" s="76">
        <f t="shared" si="84"/>
        <v>415.16457800000001</v>
      </c>
      <c r="AP158" s="115" t="s">
        <v>74</v>
      </c>
      <c r="AQ158" s="116"/>
      <c r="AR158" s="117"/>
      <c r="AS158" s="9">
        <v>54.031694999999999</v>
      </c>
      <c r="AT158" s="76">
        <f t="shared" si="85"/>
        <v>397.15401299999996</v>
      </c>
      <c r="AU158" s="76">
        <v>397.41849999999999</v>
      </c>
      <c r="AV158" s="77">
        <v>3664</v>
      </c>
      <c r="AW158" s="117">
        <f t="shared" si="86"/>
        <v>0.264487000000031</v>
      </c>
    </row>
    <row r="159" spans="1:69">
      <c r="M159" s="150" t="s">
        <v>188</v>
      </c>
      <c r="N159" s="18" t="s">
        <v>60</v>
      </c>
      <c r="O159" s="13">
        <v>4</v>
      </c>
      <c r="P159" s="115">
        <v>552.233386</v>
      </c>
      <c r="Q159" s="115">
        <v>552.88070000000005</v>
      </c>
      <c r="R159" s="116">
        <v>7647</v>
      </c>
      <c r="S159" s="117">
        <f t="shared" si="78"/>
        <v>0.64731400000005124</v>
      </c>
      <c r="T159" s="9">
        <v>120.04226</v>
      </c>
      <c r="U159" s="118">
        <v>432.191126</v>
      </c>
      <c r="V159" s="118">
        <v>432.0428</v>
      </c>
      <c r="W159" s="123">
        <v>5837</v>
      </c>
      <c r="X159" s="117">
        <f t="shared" si="79"/>
        <v>-0.14832599999999729</v>
      </c>
      <c r="Y159" s="9">
        <v>90.031694999999999</v>
      </c>
      <c r="Z159" s="119">
        <v>462.20169099999998</v>
      </c>
      <c r="AA159" s="115" t="s">
        <v>74</v>
      </c>
      <c r="AB159" s="116"/>
      <c r="AC159" s="117"/>
      <c r="AD159" s="120">
        <v>150.05282399999999</v>
      </c>
      <c r="AE159" s="121">
        <f t="shared" si="81"/>
        <v>402.18056200000001</v>
      </c>
      <c r="AF159" s="180">
        <v>402.44049999999999</v>
      </c>
      <c r="AG159" s="181">
        <v>83540</v>
      </c>
      <c r="AH159" s="117">
        <f t="shared" si="82"/>
        <v>0.25993799999997691</v>
      </c>
      <c r="AI159" s="9">
        <v>18.010565</v>
      </c>
      <c r="AJ159" s="76">
        <f t="shared" si="83"/>
        <v>534.22282099999995</v>
      </c>
      <c r="AK159" s="115" t="s">
        <v>74</v>
      </c>
      <c r="AL159" s="116"/>
      <c r="AM159" s="117"/>
      <c r="AN159" s="9">
        <v>36.021129999999999</v>
      </c>
      <c r="AO159" s="76">
        <f t="shared" si="84"/>
        <v>516.21225600000002</v>
      </c>
      <c r="AP159" s="76">
        <v>516.37900000000002</v>
      </c>
      <c r="AQ159" s="77">
        <v>1997</v>
      </c>
      <c r="AR159" s="117">
        <f>AP159-AO159</f>
        <v>0.16674399999999423</v>
      </c>
      <c r="AS159" s="9">
        <v>54.031694999999999</v>
      </c>
      <c r="AT159" s="76">
        <f t="shared" si="85"/>
        <v>498.20169099999998</v>
      </c>
      <c r="AU159" s="76">
        <v>498.55919999999998</v>
      </c>
      <c r="AV159" s="77">
        <v>4255</v>
      </c>
      <c r="AW159" s="117">
        <f t="shared" si="86"/>
        <v>0.35750899999999319</v>
      </c>
    </row>
    <row r="160" spans="1:69">
      <c r="N160" s="18" t="s">
        <v>62</v>
      </c>
      <c r="O160" s="13">
        <v>5</v>
      </c>
      <c r="P160" s="115">
        <v>667.26032899999996</v>
      </c>
      <c r="Q160" s="115">
        <v>667.41989999999998</v>
      </c>
      <c r="R160" s="116">
        <v>29910</v>
      </c>
      <c r="S160" s="117">
        <f t="shared" si="78"/>
        <v>0.15957100000002811</v>
      </c>
      <c r="T160" s="9">
        <v>120.04226</v>
      </c>
      <c r="U160" s="118">
        <v>547.21806900000001</v>
      </c>
      <c r="V160" s="118">
        <v>547.46299999999997</v>
      </c>
      <c r="W160" s="123">
        <v>4808</v>
      </c>
      <c r="X160" s="117">
        <f t="shared" si="79"/>
        <v>0.24493099999995138</v>
      </c>
      <c r="Y160" s="9">
        <v>90.031694999999999</v>
      </c>
      <c r="Z160" s="119">
        <v>577.22863399999994</v>
      </c>
      <c r="AA160" s="119">
        <v>577.45809999999994</v>
      </c>
      <c r="AB160" s="124">
        <v>3376</v>
      </c>
      <c r="AC160" s="117">
        <f t="shared" si="80"/>
        <v>0.22946600000000217</v>
      </c>
      <c r="AD160" s="120">
        <v>150.05282399999999</v>
      </c>
      <c r="AE160" s="121">
        <f t="shared" si="81"/>
        <v>517.20750499999997</v>
      </c>
      <c r="AF160" s="121">
        <v>517.40970000000004</v>
      </c>
      <c r="AG160" s="128">
        <v>9837</v>
      </c>
      <c r="AH160" s="117">
        <f t="shared" si="82"/>
        <v>0.20219500000007429</v>
      </c>
      <c r="AI160" s="9">
        <v>18.010565</v>
      </c>
      <c r="AJ160" s="76">
        <f t="shared" si="83"/>
        <v>649.24976399999991</v>
      </c>
      <c r="AK160" s="182" t="s">
        <v>179</v>
      </c>
      <c r="AL160" s="77">
        <v>3491</v>
      </c>
      <c r="AM160" s="117"/>
      <c r="AN160" s="9">
        <v>36.021129999999999</v>
      </c>
      <c r="AO160" s="76">
        <f t="shared" si="84"/>
        <v>631.23919899999999</v>
      </c>
      <c r="AP160" s="76">
        <v>631.01869999999997</v>
      </c>
      <c r="AQ160" s="77">
        <v>60910</v>
      </c>
      <c r="AR160" s="117">
        <f>AP160-AO160</f>
        <v>-0.22049900000001799</v>
      </c>
      <c r="AS160" s="9">
        <v>54.031694999999999</v>
      </c>
      <c r="AT160" s="76">
        <f t="shared" si="85"/>
        <v>613.22863399999994</v>
      </c>
      <c r="AU160" s="76">
        <v>613.39469999999994</v>
      </c>
      <c r="AV160" s="77">
        <v>6291</v>
      </c>
      <c r="AW160" s="117">
        <f t="shared" si="86"/>
        <v>0.16606600000000071</v>
      </c>
    </row>
    <row r="161" spans="4:49">
      <c r="N161" s="18" t="s">
        <v>54</v>
      </c>
      <c r="O161" s="13">
        <v>6</v>
      </c>
      <c r="P161" s="115">
        <v>766.32874300000003</v>
      </c>
      <c r="Q161" s="115">
        <v>766.41989999999998</v>
      </c>
      <c r="R161" s="116">
        <v>40680</v>
      </c>
      <c r="S161" s="117">
        <f t="shared" si="78"/>
        <v>9.1156999999952859E-2</v>
      </c>
      <c r="T161" s="9">
        <v>120.04226</v>
      </c>
      <c r="U161" s="118">
        <v>646.28648300000009</v>
      </c>
      <c r="V161" s="118">
        <v>646.00379999999996</v>
      </c>
      <c r="W161" s="123">
        <v>4922</v>
      </c>
      <c r="X161" s="117">
        <f t="shared" si="79"/>
        <v>-0.28268300000013369</v>
      </c>
      <c r="Y161" s="9">
        <v>90.031694999999999</v>
      </c>
      <c r="Z161" s="119">
        <v>676.29704800000002</v>
      </c>
      <c r="AA161" s="119">
        <v>676.43589999999995</v>
      </c>
      <c r="AB161" s="124">
        <v>2157</v>
      </c>
      <c r="AC161" s="117">
        <f t="shared" si="80"/>
        <v>0.13885199999992892</v>
      </c>
      <c r="AD161" s="120">
        <v>150.05282399999999</v>
      </c>
      <c r="AE161" s="121">
        <f t="shared" si="81"/>
        <v>616.27591900000004</v>
      </c>
      <c r="AF161" s="121">
        <v>616.33510000000001</v>
      </c>
      <c r="AG161" s="128">
        <v>1122</v>
      </c>
      <c r="AH161" s="117">
        <f t="shared" si="82"/>
        <v>5.9180999999966843E-2</v>
      </c>
      <c r="AI161" s="9">
        <v>18.010565</v>
      </c>
      <c r="AJ161" s="76">
        <f t="shared" si="83"/>
        <v>748.31817799999999</v>
      </c>
      <c r="AK161" s="182" t="s">
        <v>194</v>
      </c>
      <c r="AL161" s="77">
        <v>2273</v>
      </c>
      <c r="AM161" s="117"/>
      <c r="AN161" s="9">
        <v>36.021129999999999</v>
      </c>
      <c r="AO161" s="76">
        <f t="shared" si="84"/>
        <v>730.30761300000006</v>
      </c>
      <c r="AP161" s="76">
        <v>730.64829999999995</v>
      </c>
      <c r="AQ161" s="77">
        <v>7268</v>
      </c>
      <c r="AR161" s="117">
        <f>AP161-AO161</f>
        <v>0.34068699999988894</v>
      </c>
      <c r="AS161" s="9">
        <v>54.031694999999999</v>
      </c>
      <c r="AT161" s="76">
        <f t="shared" si="85"/>
        <v>712.29704800000002</v>
      </c>
      <c r="AU161" s="76">
        <v>712.33690000000001</v>
      </c>
      <c r="AV161" s="77">
        <v>3205</v>
      </c>
      <c r="AW161" s="117">
        <f t="shared" si="86"/>
        <v>3.9851999999996224E-2</v>
      </c>
    </row>
    <row r="162" spans="4:49">
      <c r="N162" s="18" t="s">
        <v>70</v>
      </c>
      <c r="O162" s="13">
        <v>7</v>
      </c>
      <c r="P162" s="115">
        <v>894.38732100000004</v>
      </c>
      <c r="Q162" s="115">
        <v>894.61189999999999</v>
      </c>
      <c r="R162" s="116">
        <v>9005</v>
      </c>
      <c r="S162" s="117">
        <f t="shared" si="78"/>
        <v>0.22457899999994879</v>
      </c>
      <c r="T162" s="9">
        <v>120.04226</v>
      </c>
      <c r="U162" s="118">
        <v>774.34506099999999</v>
      </c>
      <c r="V162" s="118">
        <v>774.48739999999998</v>
      </c>
      <c r="W162" s="123">
        <v>2108</v>
      </c>
      <c r="X162" s="117">
        <f t="shared" si="79"/>
        <v>0.14233899999999267</v>
      </c>
      <c r="Y162" s="9">
        <v>90.031694999999999</v>
      </c>
      <c r="Z162" s="119">
        <v>804.35562600000003</v>
      </c>
      <c r="AA162" s="119">
        <v>804.58630000000005</v>
      </c>
      <c r="AB162" s="124">
        <v>2637</v>
      </c>
      <c r="AC162" s="117">
        <f t="shared" si="80"/>
        <v>0.23067400000002181</v>
      </c>
      <c r="AD162" s="120">
        <v>150.05282399999999</v>
      </c>
      <c r="AE162" s="121">
        <f t="shared" si="81"/>
        <v>744.33449700000006</v>
      </c>
      <c r="AF162" s="121">
        <v>743.86959999999999</v>
      </c>
      <c r="AG162" s="128">
        <v>377.8</v>
      </c>
      <c r="AH162" s="117">
        <f t="shared" si="82"/>
        <v>-0.46489700000006451</v>
      </c>
      <c r="AI162" s="9">
        <v>18.010565</v>
      </c>
      <c r="AJ162" s="76">
        <f t="shared" si="83"/>
        <v>876.376756</v>
      </c>
      <c r="AK162" s="182" t="s">
        <v>181</v>
      </c>
      <c r="AL162" s="77">
        <v>218.6</v>
      </c>
      <c r="AM162" s="117"/>
      <c r="AN162" s="9">
        <v>36.021129999999999</v>
      </c>
      <c r="AO162" s="76">
        <f t="shared" si="84"/>
        <v>858.36619100000007</v>
      </c>
      <c r="AP162" s="115" t="s">
        <v>74</v>
      </c>
      <c r="AQ162" s="116"/>
      <c r="AR162" s="117"/>
      <c r="AS162" s="9">
        <v>54.031694999999999</v>
      </c>
      <c r="AT162" s="76">
        <f t="shared" si="85"/>
        <v>840.35562600000003</v>
      </c>
      <c r="AU162" s="115" t="s">
        <v>74</v>
      </c>
      <c r="AV162" s="116"/>
      <c r="AW162" s="117"/>
    </row>
    <row r="163" spans="4:49">
      <c r="N163" s="18" t="s">
        <v>76</v>
      </c>
      <c r="O163" s="13">
        <v>8</v>
      </c>
      <c r="P163" s="115">
        <v>965.42443500000002</v>
      </c>
      <c r="Q163" s="115">
        <v>965.69259999999997</v>
      </c>
      <c r="R163" s="116">
        <v>4190</v>
      </c>
      <c r="S163" s="117">
        <f t="shared" si="78"/>
        <v>0.26816499999995358</v>
      </c>
      <c r="T163" s="9">
        <v>120.04226</v>
      </c>
      <c r="U163" s="118">
        <v>845.38217499999996</v>
      </c>
      <c r="V163" s="118">
        <v>845.61080000000004</v>
      </c>
      <c r="W163" s="123">
        <v>1931</v>
      </c>
      <c r="X163" s="117">
        <f t="shared" si="79"/>
        <v>0.22862500000007913</v>
      </c>
      <c r="Y163" s="9">
        <v>90.031694999999999</v>
      </c>
      <c r="Z163" s="119">
        <v>875.39274</v>
      </c>
      <c r="AA163" s="119">
        <v>875.62509999999997</v>
      </c>
      <c r="AB163" s="124">
        <v>414</v>
      </c>
      <c r="AC163" s="117">
        <f t="shared" si="80"/>
        <v>0.23235999999997148</v>
      </c>
      <c r="AD163" s="120">
        <v>150.05282399999999</v>
      </c>
      <c r="AE163" s="121">
        <f t="shared" si="81"/>
        <v>815.37161100000003</v>
      </c>
      <c r="AF163" s="115" t="s">
        <v>74</v>
      </c>
      <c r="AG163" s="116"/>
      <c r="AH163" s="117"/>
      <c r="AI163" s="9">
        <v>18.010565</v>
      </c>
      <c r="AJ163" s="76">
        <f t="shared" si="83"/>
        <v>947.41386999999997</v>
      </c>
      <c r="AK163" s="182" t="s">
        <v>182</v>
      </c>
      <c r="AL163" s="77">
        <v>517.1</v>
      </c>
      <c r="AM163" s="117"/>
      <c r="AN163" s="9">
        <v>36.021129999999999</v>
      </c>
      <c r="AO163" s="76">
        <f t="shared" si="84"/>
        <v>929.40330500000005</v>
      </c>
      <c r="AP163" s="115" t="s">
        <v>74</v>
      </c>
      <c r="AQ163" s="116"/>
      <c r="AR163" s="117"/>
      <c r="AS163" s="9">
        <v>54.031694999999999</v>
      </c>
      <c r="AT163" s="76">
        <f t="shared" si="85"/>
        <v>911.39274</v>
      </c>
      <c r="AU163" s="76">
        <v>911.69690000000003</v>
      </c>
      <c r="AV163" s="77">
        <v>409.8</v>
      </c>
      <c r="AW163" s="117">
        <f t="shared" si="86"/>
        <v>0.30416000000002441</v>
      </c>
    </row>
    <row r="164" spans="4:49">
      <c r="N164" s="18" t="s">
        <v>79</v>
      </c>
      <c r="O164" s="13">
        <v>9</v>
      </c>
      <c r="P164" s="115">
        <v>1151.5037480000001</v>
      </c>
      <c r="Q164" s="115" t="s">
        <v>74</v>
      </c>
      <c r="R164" s="116"/>
      <c r="S164" s="117"/>
      <c r="T164" s="9">
        <v>120.04226</v>
      </c>
      <c r="U164" s="118">
        <v>1031.4614880000001</v>
      </c>
      <c r="V164" s="115" t="s">
        <v>74</v>
      </c>
      <c r="W164" s="116"/>
      <c r="X164" s="117"/>
      <c r="Y164" s="9">
        <v>90.031694999999999</v>
      </c>
      <c r="Z164" s="119">
        <v>1061.4720530000002</v>
      </c>
      <c r="AA164" s="115" t="s">
        <v>74</v>
      </c>
      <c r="AB164" s="116"/>
      <c r="AC164" s="117"/>
      <c r="AD164" s="120">
        <v>150.05282399999999</v>
      </c>
      <c r="AE164" s="121">
        <f t="shared" si="81"/>
        <v>1001.4509240000001</v>
      </c>
      <c r="AF164" s="115" t="s">
        <v>74</v>
      </c>
      <c r="AG164" s="116"/>
      <c r="AH164" s="117"/>
      <c r="AI164" s="9">
        <v>18.010565</v>
      </c>
      <c r="AJ164" s="76">
        <f t="shared" si="83"/>
        <v>1133.493183</v>
      </c>
      <c r="AK164" s="115" t="s">
        <v>74</v>
      </c>
      <c r="AL164" s="116"/>
      <c r="AM164" s="117"/>
      <c r="AN164" s="9">
        <v>36.021129999999999</v>
      </c>
      <c r="AO164" s="76">
        <f t="shared" si="84"/>
        <v>1115.482618</v>
      </c>
      <c r="AP164" s="115" t="s">
        <v>74</v>
      </c>
      <c r="AQ164" s="116"/>
      <c r="AR164" s="117"/>
      <c r="AS164" s="9">
        <v>54.031694999999999</v>
      </c>
      <c r="AT164" s="76">
        <f t="shared" si="85"/>
        <v>1097.4720530000002</v>
      </c>
      <c r="AU164" s="115" t="s">
        <v>74</v>
      </c>
      <c r="AV164" s="116"/>
      <c r="AW164" s="117"/>
    </row>
    <row r="165" spans="4:49">
      <c r="N165" s="18" t="s">
        <v>82</v>
      </c>
      <c r="O165" s="13">
        <v>10</v>
      </c>
      <c r="P165" s="115">
        <v>1264.587812</v>
      </c>
      <c r="Q165" s="115" t="s">
        <v>74</v>
      </c>
      <c r="R165" s="116"/>
      <c r="S165" s="117"/>
      <c r="T165" s="9">
        <v>120.04226</v>
      </c>
      <c r="U165" s="118">
        <v>1144.545552</v>
      </c>
      <c r="V165" s="115" t="s">
        <v>74</v>
      </c>
      <c r="W165" s="116"/>
      <c r="X165" s="117"/>
      <c r="Y165" s="9">
        <v>90.031694999999999</v>
      </c>
      <c r="Z165" s="119">
        <v>1174.5561170000001</v>
      </c>
      <c r="AA165" s="115" t="s">
        <v>74</v>
      </c>
      <c r="AB165" s="116"/>
      <c r="AC165" s="117"/>
      <c r="AD165" s="120">
        <v>150.05282399999999</v>
      </c>
      <c r="AE165" s="121">
        <f t="shared" si="81"/>
        <v>1114.5349879999999</v>
      </c>
      <c r="AF165" s="115" t="s">
        <v>74</v>
      </c>
      <c r="AG165" s="116"/>
      <c r="AH165" s="117"/>
      <c r="AI165" s="9">
        <v>18.010565</v>
      </c>
      <c r="AJ165" s="76">
        <f t="shared" si="83"/>
        <v>1246.5772469999999</v>
      </c>
      <c r="AK165" s="115" t="s">
        <v>74</v>
      </c>
      <c r="AL165" s="116"/>
      <c r="AM165" s="117"/>
      <c r="AN165" s="9">
        <v>36.021129999999999</v>
      </c>
      <c r="AO165" s="76">
        <f t="shared" si="84"/>
        <v>1228.5666819999999</v>
      </c>
      <c r="AP165" s="115" t="s">
        <v>74</v>
      </c>
      <c r="AQ165" s="116"/>
      <c r="AR165" s="117"/>
      <c r="AS165" s="9">
        <v>54.031694999999999</v>
      </c>
      <c r="AT165" s="76">
        <f t="shared" si="85"/>
        <v>1210.5561170000001</v>
      </c>
      <c r="AU165" s="115" t="s">
        <v>74</v>
      </c>
      <c r="AV165" s="116"/>
      <c r="AW165" s="117"/>
    </row>
    <row r="166" spans="4:49">
      <c r="N166" s="18" t="s">
        <v>59</v>
      </c>
      <c r="O166" s="13">
        <v>11</v>
      </c>
      <c r="P166" s="129"/>
      <c r="Q166" s="129"/>
      <c r="R166" s="38">
        <f>SUM(R156:R165)</f>
        <v>123285</v>
      </c>
      <c r="S166" s="129"/>
      <c r="T166" s="129"/>
      <c r="U166" s="129"/>
      <c r="V166" s="129"/>
      <c r="W166" s="38">
        <f>SUM(W156:W165)</f>
        <v>50053.4</v>
      </c>
      <c r="X166" s="129"/>
      <c r="Y166" s="129"/>
      <c r="Z166" s="129"/>
      <c r="AA166" s="129"/>
      <c r="AB166" s="38">
        <f>SUM(AB156:AB165)</f>
        <v>16104</v>
      </c>
      <c r="AC166" s="129"/>
      <c r="AD166" s="129"/>
      <c r="AE166" s="129"/>
      <c r="AF166" s="129"/>
      <c r="AG166" s="38">
        <f>SUM(AG157:AG165)</f>
        <v>99501.400000000009</v>
      </c>
      <c r="AH166" s="129"/>
      <c r="AI166" s="129"/>
      <c r="AJ166" s="129"/>
      <c r="AK166" s="129"/>
      <c r="AL166" s="38">
        <f>SUM(AL156:AL165)</f>
        <v>7957.4000000000005</v>
      </c>
      <c r="AM166" s="129"/>
      <c r="AN166" s="129"/>
      <c r="AO166" s="129"/>
      <c r="AP166" s="129"/>
      <c r="AQ166" s="38">
        <f>SUM(AQ156:AQ165)</f>
        <v>86899</v>
      </c>
      <c r="AR166" s="129"/>
      <c r="AS166" s="129"/>
      <c r="AT166" s="129"/>
      <c r="AU166" s="129"/>
      <c r="AV166" s="38">
        <f>SUM(AV156:AV165)</f>
        <v>19658.8</v>
      </c>
      <c r="AW166" s="129"/>
    </row>
    <row r="167" spans="4:49" s="130" customFormat="1">
      <c r="R167" s="130">
        <v>1</v>
      </c>
      <c r="W167" s="130">
        <f>W166/R166</f>
        <v>0.40599748550107478</v>
      </c>
      <c r="AB167" s="130">
        <f>AB166/R166</f>
        <v>0.130624163523543</v>
      </c>
      <c r="AG167" s="130">
        <f>AG166/R166</f>
        <v>0.80708439793973319</v>
      </c>
      <c r="AL167" s="130">
        <f>AL166/R166</f>
        <v>6.4544754025226109E-2</v>
      </c>
      <c r="AQ167" s="130">
        <f>AQ166/R166</f>
        <v>0.70486271646996801</v>
      </c>
      <c r="AV167" s="130">
        <f>AV166/R166</f>
        <v>0.15945816603804194</v>
      </c>
    </row>
    <row r="168" spans="4:49">
      <c r="R168" s="46"/>
      <c r="T168" s="9">
        <v>120.04226</v>
      </c>
      <c r="W168" s="46"/>
      <c r="Y168" s="9">
        <v>90.031694999999999</v>
      </c>
      <c r="AB168" s="46"/>
      <c r="AD168">
        <v>150.05282399999999</v>
      </c>
      <c r="AG168" s="46"/>
      <c r="AL168" s="46"/>
      <c r="AQ168" s="46"/>
      <c r="AV168" s="46"/>
    </row>
    <row r="169" spans="4:49">
      <c r="R169" s="46"/>
      <c r="T169">
        <f>T168/2</f>
        <v>60.021129999999999</v>
      </c>
      <c r="W169" s="46"/>
      <c r="Y169">
        <f>Y168/2</f>
        <v>45.0158475</v>
      </c>
      <c r="AB169" s="46"/>
      <c r="AD169">
        <f>AD168/2</f>
        <v>75.026411999999993</v>
      </c>
      <c r="AG169" s="46"/>
      <c r="AI169">
        <f>AI151/2</f>
        <v>9.0052824999999999</v>
      </c>
      <c r="AL169" s="46"/>
      <c r="AN169">
        <f>AO151/2</f>
        <v>18.010565</v>
      </c>
      <c r="AQ169" s="46"/>
      <c r="AS169">
        <f>AS151/2</f>
        <v>27.0158475</v>
      </c>
      <c r="AV169" s="46"/>
    </row>
    <row r="170" spans="4:49">
      <c r="N170" s="54" t="s">
        <v>186</v>
      </c>
      <c r="O170" s="12"/>
      <c r="P170" s="103" t="s">
        <v>195</v>
      </c>
      <c r="Q170" s="104" t="s">
        <v>184</v>
      </c>
      <c r="R170" s="105" t="s">
        <v>64</v>
      </c>
      <c r="S170" s="103" t="s">
        <v>137</v>
      </c>
      <c r="T170" s="106" t="s">
        <v>100</v>
      </c>
      <c r="U170" s="107" t="s">
        <v>196</v>
      </c>
      <c r="V170" s="108" t="s">
        <v>197</v>
      </c>
      <c r="W170" s="136" t="s">
        <v>64</v>
      </c>
      <c r="X170" s="109" t="s">
        <v>116</v>
      </c>
      <c r="Y170" s="108" t="s">
        <v>134</v>
      </c>
      <c r="Z170" s="110" t="s">
        <v>198</v>
      </c>
      <c r="AA170" s="108" t="s">
        <v>199</v>
      </c>
      <c r="AB170" s="136" t="s">
        <v>64</v>
      </c>
      <c r="AC170" s="109" t="s">
        <v>116</v>
      </c>
      <c r="AD170" s="65" t="s">
        <v>135</v>
      </c>
      <c r="AE170" s="178" t="s">
        <v>200</v>
      </c>
      <c r="AF170" s="109" t="s">
        <v>200</v>
      </c>
      <c r="AG170" s="136" t="s">
        <v>64</v>
      </c>
      <c r="AH170" s="109" t="s">
        <v>61</v>
      </c>
      <c r="AI170" s="108" t="s">
        <v>158</v>
      </c>
      <c r="AJ170" s="91" t="s">
        <v>201</v>
      </c>
      <c r="AK170" s="5" t="s">
        <v>159</v>
      </c>
      <c r="AL170" s="116"/>
      <c r="AM170" s="109" t="s">
        <v>116</v>
      </c>
      <c r="AN170" s="108" t="s">
        <v>160</v>
      </c>
      <c r="AO170" s="91" t="s">
        <v>202</v>
      </c>
      <c r="AP170" s="5" t="s">
        <v>202</v>
      </c>
      <c r="AQ170" s="136"/>
      <c r="AR170" s="109" t="s">
        <v>116</v>
      </c>
      <c r="AS170" s="108" t="s">
        <v>163</v>
      </c>
      <c r="AT170" s="91" t="s">
        <v>203</v>
      </c>
      <c r="AU170" s="5" t="s">
        <v>203</v>
      </c>
      <c r="AV170" s="136"/>
      <c r="AW170" s="109" t="s">
        <v>116</v>
      </c>
    </row>
    <row r="171" spans="4:49">
      <c r="H171" s="11" t="s">
        <v>68</v>
      </c>
      <c r="I171" s="11" t="s">
        <v>64</v>
      </c>
      <c r="J171" s="41" t="s">
        <v>137</v>
      </c>
      <c r="M171" s="53" t="s">
        <v>114</v>
      </c>
      <c r="N171" s="13" t="s">
        <v>45</v>
      </c>
      <c r="O171" s="12"/>
      <c r="P171" s="109" t="s">
        <v>67</v>
      </c>
      <c r="Q171" s="109" t="s">
        <v>166</v>
      </c>
      <c r="R171" s="116"/>
      <c r="S171" s="109" t="s">
        <v>65</v>
      </c>
      <c r="T171" s="5"/>
      <c r="U171" s="113" t="s">
        <v>67</v>
      </c>
      <c r="V171" s="109" t="s">
        <v>167</v>
      </c>
      <c r="W171" s="116"/>
      <c r="X171" s="109" t="s">
        <v>65</v>
      </c>
      <c r="Y171" s="103" t="s">
        <v>183</v>
      </c>
      <c r="Z171" s="114" t="s">
        <v>67</v>
      </c>
      <c r="AA171" s="109" t="s">
        <v>167</v>
      </c>
      <c r="AB171" s="116"/>
      <c r="AC171" s="109" t="s">
        <v>65</v>
      </c>
      <c r="AD171" s="55" t="s">
        <v>183</v>
      </c>
      <c r="AE171" s="111" t="s">
        <v>67</v>
      </c>
      <c r="AF171" s="109" t="s">
        <v>167</v>
      </c>
      <c r="AG171" s="136"/>
      <c r="AH171" s="109" t="s">
        <v>65</v>
      </c>
      <c r="AI171" s="5"/>
      <c r="AJ171" s="91" t="s">
        <v>169</v>
      </c>
      <c r="AK171" s="5" t="s">
        <v>68</v>
      </c>
      <c r="AL171" s="116" t="s">
        <v>64</v>
      </c>
      <c r="AM171" s="109" t="s">
        <v>65</v>
      </c>
      <c r="AN171" s="109"/>
      <c r="AO171" s="91" t="s">
        <v>169</v>
      </c>
      <c r="AP171" s="5" t="s">
        <v>68</v>
      </c>
      <c r="AQ171" s="136" t="s">
        <v>170</v>
      </c>
      <c r="AR171" s="109" t="s">
        <v>65</v>
      </c>
      <c r="AS171" s="109"/>
      <c r="AT171" s="91" t="s">
        <v>169</v>
      </c>
      <c r="AU171" s="5" t="s">
        <v>68</v>
      </c>
      <c r="AV171" s="136" t="s">
        <v>170</v>
      </c>
      <c r="AW171" s="109" t="s">
        <v>65</v>
      </c>
    </row>
    <row r="172" spans="4:49">
      <c r="E172" s="87"/>
      <c r="F172" s="88"/>
      <c r="G172" s="11" t="s">
        <v>67</v>
      </c>
      <c r="H172" s="9" t="s">
        <v>74</v>
      </c>
      <c r="I172" s="9"/>
      <c r="J172" s="9"/>
      <c r="M172" s="63" t="s">
        <v>187</v>
      </c>
      <c r="N172" s="15" t="s">
        <v>56</v>
      </c>
      <c r="O172" s="13">
        <v>1</v>
      </c>
      <c r="P172" s="183">
        <v>133.53827899999999</v>
      </c>
      <c r="Q172" s="115" t="s">
        <v>74</v>
      </c>
      <c r="R172" s="116"/>
      <c r="S172" s="117"/>
      <c r="T172" s="9">
        <v>60.021129999999999</v>
      </c>
      <c r="U172" s="118">
        <f>P172-T172</f>
        <v>73.517148999999989</v>
      </c>
      <c r="V172" s="115" t="s">
        <v>93</v>
      </c>
      <c r="W172" s="116"/>
      <c r="X172" s="117"/>
      <c r="Y172" s="9">
        <v>45.0158475</v>
      </c>
      <c r="Z172" s="119">
        <f>P172-Y172</f>
        <v>88.522431499999982</v>
      </c>
      <c r="AA172" s="115" t="s">
        <v>93</v>
      </c>
      <c r="AB172" s="116"/>
      <c r="AC172" s="117"/>
      <c r="AD172" s="120">
        <v>75.026411999999993</v>
      </c>
      <c r="AE172" s="121">
        <f>P172-AD172</f>
        <v>58.511866999999995</v>
      </c>
      <c r="AF172" s="115" t="s">
        <v>93</v>
      </c>
      <c r="AG172" s="116"/>
      <c r="AH172" s="117"/>
      <c r="AI172" s="9">
        <v>9.0052824999999999</v>
      </c>
      <c r="AJ172" s="76">
        <f>P172-AI172</f>
        <v>124.5329965</v>
      </c>
      <c r="AK172" s="76">
        <v>124.1182</v>
      </c>
      <c r="AL172" s="77">
        <v>251.5</v>
      </c>
      <c r="AM172" s="117">
        <f>AK172-AJ172</f>
        <v>-0.41479649999999424</v>
      </c>
      <c r="AN172" s="9">
        <v>18.010565</v>
      </c>
      <c r="AO172" s="76">
        <f>P172-AN172</f>
        <v>115.52771399999999</v>
      </c>
      <c r="AP172" s="115" t="s">
        <v>93</v>
      </c>
      <c r="AQ172" s="116"/>
      <c r="AR172" s="117"/>
      <c r="AS172" s="9">
        <v>27.0158475</v>
      </c>
      <c r="AT172" s="76">
        <f>P172-AS172</f>
        <v>106.52243149999998</v>
      </c>
      <c r="AU172" s="115" t="s">
        <v>93</v>
      </c>
      <c r="AV172" s="116"/>
      <c r="AW172" s="117"/>
    </row>
    <row r="173" spans="4:49">
      <c r="D173" s="89" t="s">
        <v>138</v>
      </c>
      <c r="E173" s="90" t="s">
        <v>139</v>
      </c>
      <c r="G173" s="9">
        <v>1234.6248434699999</v>
      </c>
      <c r="H173" s="9">
        <v>412.38990000000001</v>
      </c>
      <c r="I173" s="46">
        <v>3892</v>
      </c>
      <c r="J173" s="92">
        <f>H173-G174</f>
        <v>0.17676817666671241</v>
      </c>
      <c r="M173" s="63" t="s">
        <v>133</v>
      </c>
      <c r="N173" s="18" t="s">
        <v>49</v>
      </c>
      <c r="O173" s="13">
        <v>2</v>
      </c>
      <c r="P173" s="183">
        <v>197.58575999999999</v>
      </c>
      <c r="Q173" s="115" t="s">
        <v>74</v>
      </c>
      <c r="R173" s="116"/>
      <c r="S173" s="117"/>
      <c r="T173" s="9">
        <v>60.021129999999999</v>
      </c>
      <c r="U173" s="118">
        <f t="shared" ref="U173:U181" si="87">P173-T173</f>
        <v>137.56462999999999</v>
      </c>
      <c r="V173" s="115" t="s">
        <v>74</v>
      </c>
      <c r="W173" s="116"/>
      <c r="X173" s="117"/>
      <c r="Y173" s="9">
        <v>45.0158475</v>
      </c>
      <c r="Z173" s="119">
        <f t="shared" ref="Z173:Z181" si="88">P173-Y173</f>
        <v>152.56991249999999</v>
      </c>
      <c r="AA173" s="119">
        <v>152.08080000000001</v>
      </c>
      <c r="AB173" s="124">
        <v>230.5</v>
      </c>
      <c r="AC173" s="117">
        <f t="shared" ref="AC173:AC181" si="89">AA173-Z173</f>
        <v>-0.48911249999997608</v>
      </c>
      <c r="AD173" s="120">
        <v>75.026411999999993</v>
      </c>
      <c r="AE173" s="121">
        <f t="shared" ref="AE173:AE181" si="90">P173-AD173</f>
        <v>122.559348</v>
      </c>
      <c r="AF173" s="115" t="s">
        <v>93</v>
      </c>
      <c r="AG173" s="116"/>
      <c r="AH173" s="117"/>
      <c r="AI173" s="9">
        <v>9.0052824999999999</v>
      </c>
      <c r="AJ173" s="76">
        <f t="shared" ref="AJ173:AJ181" si="91">P173-AI173</f>
        <v>188.5804775</v>
      </c>
      <c r="AK173" s="115" t="s">
        <v>74</v>
      </c>
      <c r="AL173" s="116"/>
      <c r="AM173" s="117"/>
      <c r="AN173" s="9">
        <v>18.010565</v>
      </c>
      <c r="AO173" s="76">
        <f t="shared" ref="AO173:AO181" si="92">P173-AN173</f>
        <v>179.57519500000001</v>
      </c>
      <c r="AP173" s="115" t="s">
        <v>74</v>
      </c>
      <c r="AQ173" s="116"/>
      <c r="AR173" s="117"/>
      <c r="AS173" s="9">
        <v>27.0158475</v>
      </c>
      <c r="AT173" s="76">
        <f t="shared" ref="AT173:AT181" si="93">P173-AS173</f>
        <v>170.56991249999999</v>
      </c>
      <c r="AU173" s="76">
        <v>170.12540000000001</v>
      </c>
      <c r="AV173" s="77">
        <v>833.3</v>
      </c>
      <c r="AW173" s="117">
        <f t="shared" ref="AW173:AW181" si="94">AU173-AT173</f>
        <v>-0.44451249999997344</v>
      </c>
    </row>
    <row r="174" spans="4:49">
      <c r="D174" s="89" t="s">
        <v>140</v>
      </c>
      <c r="E174" s="90" t="s">
        <v>141</v>
      </c>
      <c r="G174" s="9">
        <v>412.2131318233333</v>
      </c>
      <c r="H174" s="9" t="s">
        <v>74</v>
      </c>
      <c r="I174" s="46"/>
      <c r="J174" s="92"/>
      <c r="M174" s="149">
        <v>34.325699999999998</v>
      </c>
      <c r="N174" s="18" t="s">
        <v>58</v>
      </c>
      <c r="O174" s="13">
        <v>3</v>
      </c>
      <c r="P174" s="183">
        <v>226.09649200000001</v>
      </c>
      <c r="Q174" s="115" t="s">
        <v>74</v>
      </c>
      <c r="R174" s="116"/>
      <c r="S174" s="117"/>
      <c r="T174" s="9">
        <v>60.021129999999999</v>
      </c>
      <c r="U174" s="118">
        <f t="shared" si="87"/>
        <v>166.07536200000001</v>
      </c>
      <c r="V174" s="115" t="s">
        <v>74</v>
      </c>
      <c r="W174" s="116"/>
      <c r="X174" s="117"/>
      <c r="Y174" s="9">
        <v>45.0158475</v>
      </c>
      <c r="Z174" s="119">
        <f t="shared" si="88"/>
        <v>181.08064450000001</v>
      </c>
      <c r="AA174" s="119">
        <v>181.18430000000001</v>
      </c>
      <c r="AB174" s="124">
        <v>498.7</v>
      </c>
      <c r="AC174" s="117">
        <f t="shared" si="89"/>
        <v>0.10365550000000212</v>
      </c>
      <c r="AD174" s="120">
        <v>75.026411999999993</v>
      </c>
      <c r="AE174" s="121">
        <f t="shared" si="90"/>
        <v>151.07008000000002</v>
      </c>
      <c r="AF174" s="115" t="s">
        <v>204</v>
      </c>
      <c r="AG174" s="116"/>
      <c r="AH174" s="117"/>
      <c r="AI174" s="9">
        <v>9.0052824999999999</v>
      </c>
      <c r="AJ174" s="76">
        <f t="shared" si="91"/>
        <v>217.09120950000002</v>
      </c>
      <c r="AK174" s="76">
        <v>217.23670000000001</v>
      </c>
      <c r="AL174" s="77">
        <v>417</v>
      </c>
      <c r="AM174" s="117">
        <f t="shared" ref="AM174:AM180" si="95">AK174-AJ174</f>
        <v>0.14549049999999397</v>
      </c>
      <c r="AN174" s="9">
        <v>18.010565</v>
      </c>
      <c r="AO174" s="76">
        <f t="shared" si="92"/>
        <v>208.08592700000003</v>
      </c>
      <c r="AP174" s="115" t="s">
        <v>74</v>
      </c>
      <c r="AQ174" s="116"/>
      <c r="AR174" s="117"/>
      <c r="AS174" s="9">
        <v>27.0158475</v>
      </c>
      <c r="AT174" s="76">
        <f t="shared" si="93"/>
        <v>199.08064450000001</v>
      </c>
      <c r="AU174" s="76">
        <v>199.17509999999999</v>
      </c>
      <c r="AV174" s="77">
        <v>516.1</v>
      </c>
      <c r="AW174" s="117">
        <f t="shared" si="94"/>
        <v>9.445549999998093E-2</v>
      </c>
    </row>
    <row r="175" spans="4:49">
      <c r="D175" s="41" t="s">
        <v>142</v>
      </c>
      <c r="E175" s="90" t="s">
        <v>139</v>
      </c>
      <c r="G175" s="9">
        <v>1258.6360854699999</v>
      </c>
      <c r="H175" s="9" t="s">
        <v>74</v>
      </c>
      <c r="I175" s="46"/>
      <c r="J175" s="92"/>
      <c r="M175" s="150" t="s">
        <v>188</v>
      </c>
      <c r="N175" s="18" t="s">
        <v>60</v>
      </c>
      <c r="O175" s="13">
        <v>4</v>
      </c>
      <c r="P175" s="183">
        <v>276.62033100000002</v>
      </c>
      <c r="Q175" s="115" t="s">
        <v>74</v>
      </c>
      <c r="R175" s="116"/>
      <c r="S175" s="117"/>
      <c r="T175" s="9">
        <v>60.021129999999999</v>
      </c>
      <c r="U175" s="118">
        <f t="shared" si="87"/>
        <v>216.59920100000002</v>
      </c>
      <c r="V175" s="118">
        <v>216.4897</v>
      </c>
      <c r="W175" s="123">
        <v>343.8</v>
      </c>
      <c r="X175" s="117">
        <f t="shared" ref="X175:X181" si="96">V175-U175</f>
        <v>-0.10950100000002294</v>
      </c>
      <c r="Y175" s="9">
        <v>45.0158475</v>
      </c>
      <c r="Z175" s="119">
        <f t="shared" si="88"/>
        <v>231.60448350000001</v>
      </c>
      <c r="AA175" s="115" t="s">
        <v>74</v>
      </c>
      <c r="AB175" s="116"/>
      <c r="AC175" s="117"/>
      <c r="AD175" s="120">
        <v>75.026411999999993</v>
      </c>
      <c r="AE175" s="121">
        <f t="shared" si="90"/>
        <v>201.59391900000003</v>
      </c>
      <c r="AF175" s="115" t="s">
        <v>74</v>
      </c>
      <c r="AG175" s="116"/>
      <c r="AH175" s="117"/>
      <c r="AI175" s="9">
        <v>9.0052824999999999</v>
      </c>
      <c r="AJ175" s="76">
        <f t="shared" si="91"/>
        <v>267.6150485</v>
      </c>
      <c r="AK175" s="76">
        <v>267.29050000000001</v>
      </c>
      <c r="AL175" s="77">
        <v>776.1</v>
      </c>
      <c r="AM175" s="117">
        <f t="shared" si="95"/>
        <v>-0.32454849999999169</v>
      </c>
      <c r="AN175" s="9">
        <v>18.010565</v>
      </c>
      <c r="AO175" s="76">
        <f t="shared" si="92"/>
        <v>258.60976600000004</v>
      </c>
      <c r="AP175" s="76">
        <v>258.22190000000001</v>
      </c>
      <c r="AQ175" s="77">
        <v>6832</v>
      </c>
      <c r="AR175" s="117">
        <f t="shared" ref="AR175:AR181" si="97">AP175-AO175</f>
        <v>-0.38786600000003091</v>
      </c>
      <c r="AS175" s="9">
        <v>27.0158475</v>
      </c>
      <c r="AT175" s="76">
        <f t="shared" si="93"/>
        <v>249.60448350000001</v>
      </c>
      <c r="AU175" s="76">
        <v>249.4753</v>
      </c>
      <c r="AV175" s="77">
        <v>214.6</v>
      </c>
      <c r="AW175" s="117">
        <f t="shared" si="94"/>
        <v>-0.12918350000001055</v>
      </c>
    </row>
    <row r="176" spans="4:49">
      <c r="D176" s="41" t="s">
        <v>143</v>
      </c>
      <c r="E176" s="90" t="s">
        <v>141</v>
      </c>
      <c r="G176" s="9">
        <v>420.21687915666666</v>
      </c>
      <c r="H176" s="9" t="s">
        <v>74</v>
      </c>
      <c r="I176" s="46"/>
      <c r="J176" s="92"/>
      <c r="N176" s="18" t="s">
        <v>62</v>
      </c>
      <c r="O176" s="13">
        <v>5</v>
      </c>
      <c r="P176" s="183">
        <v>334.133803</v>
      </c>
      <c r="Q176" s="115">
        <v>334.59879999999998</v>
      </c>
      <c r="R176" s="116">
        <v>3662</v>
      </c>
      <c r="S176" s="117">
        <f>Q176-P176</f>
        <v>0.46499699999998256</v>
      </c>
      <c r="T176" s="9">
        <v>60.021129999999999</v>
      </c>
      <c r="U176" s="179">
        <f t="shared" si="87"/>
        <v>274.11267299999997</v>
      </c>
      <c r="V176" s="179">
        <v>273.90800000000002</v>
      </c>
      <c r="W176" s="123">
        <v>14100</v>
      </c>
      <c r="X176" s="117">
        <f t="shared" si="96"/>
        <v>-0.20467299999995703</v>
      </c>
      <c r="Y176" s="9">
        <v>45.0158475</v>
      </c>
      <c r="Z176" s="119">
        <f t="shared" si="88"/>
        <v>289.11795549999999</v>
      </c>
      <c r="AA176" s="119">
        <v>289.33150000000001</v>
      </c>
      <c r="AB176" s="124">
        <v>5902</v>
      </c>
      <c r="AC176" s="117">
        <f t="shared" si="89"/>
        <v>0.21354450000001179</v>
      </c>
      <c r="AD176" s="120">
        <v>75.026411999999993</v>
      </c>
      <c r="AE176" s="121">
        <f t="shared" si="90"/>
        <v>259.10739100000001</v>
      </c>
      <c r="AF176" s="115" t="s">
        <v>74</v>
      </c>
      <c r="AG176" s="116"/>
      <c r="AH176" s="117"/>
      <c r="AI176" s="9">
        <v>9.0052824999999999</v>
      </c>
      <c r="AJ176" s="76">
        <f t="shared" si="91"/>
        <v>325.12852049999998</v>
      </c>
      <c r="AK176" s="76">
        <v>325.42099999999999</v>
      </c>
      <c r="AL176" s="77">
        <v>304.60000000000002</v>
      </c>
      <c r="AM176" s="117">
        <f t="shared" si="95"/>
        <v>0.2924795000000131</v>
      </c>
      <c r="AN176" s="9">
        <v>18.010565</v>
      </c>
      <c r="AO176" s="76">
        <f t="shared" si="92"/>
        <v>316.12323800000001</v>
      </c>
      <c r="AP176" s="115" t="s">
        <v>180</v>
      </c>
      <c r="AQ176" s="116"/>
      <c r="AR176" s="117"/>
      <c r="AS176" s="9">
        <v>27.0158475</v>
      </c>
      <c r="AT176" s="76">
        <f t="shared" si="93"/>
        <v>307.11795549999999</v>
      </c>
      <c r="AU176" s="76">
        <v>307.47089999999997</v>
      </c>
      <c r="AV176" s="77">
        <v>2116</v>
      </c>
      <c r="AW176" s="117">
        <f t="shared" si="94"/>
        <v>0.35294449999997823</v>
      </c>
    </row>
    <row r="177" spans="4:49">
      <c r="D177" s="41" t="s">
        <v>144</v>
      </c>
      <c r="E177" s="90" t="s">
        <v>139</v>
      </c>
      <c r="G177" s="9">
        <v>1276.64666547</v>
      </c>
      <c r="H177" s="9">
        <v>426.44150000000002</v>
      </c>
      <c r="I177" s="46">
        <v>101000</v>
      </c>
      <c r="J177" s="92">
        <f>H177-G178</f>
        <v>0.22109417666666786</v>
      </c>
      <c r="N177" s="18" t="s">
        <v>54</v>
      </c>
      <c r="O177" s="13">
        <v>6</v>
      </c>
      <c r="P177" s="183">
        <v>383.66800999999998</v>
      </c>
      <c r="Q177" s="115">
        <v>383.76499999999999</v>
      </c>
      <c r="R177" s="116">
        <v>42000</v>
      </c>
      <c r="S177" s="117">
        <f>Q177-P177</f>
        <v>9.6990000000005239E-2</v>
      </c>
      <c r="T177" s="9">
        <v>60.021129999999999</v>
      </c>
      <c r="U177" s="118">
        <f t="shared" si="87"/>
        <v>323.64688000000001</v>
      </c>
      <c r="V177" s="118">
        <v>323.59780000000001</v>
      </c>
      <c r="W177" s="123">
        <v>8579</v>
      </c>
      <c r="X177" s="117">
        <f t="shared" si="96"/>
        <v>-4.9080000000003565E-2</v>
      </c>
      <c r="Y177" s="9">
        <v>45.0158475</v>
      </c>
      <c r="Z177" s="119">
        <f t="shared" si="88"/>
        <v>338.65216249999997</v>
      </c>
      <c r="AA177" s="119">
        <v>338.3467</v>
      </c>
      <c r="AB177" s="124">
        <v>6059</v>
      </c>
      <c r="AC177" s="117">
        <f t="shared" si="89"/>
        <v>-0.30546249999997599</v>
      </c>
      <c r="AD177" s="120">
        <v>75.026411999999993</v>
      </c>
      <c r="AE177" s="121">
        <f t="shared" si="90"/>
        <v>308.64159799999999</v>
      </c>
      <c r="AF177" s="121">
        <v>308.42489999999998</v>
      </c>
      <c r="AG177" s="128">
        <v>263.5</v>
      </c>
      <c r="AH177" s="117">
        <f>AF177-AE177</f>
        <v>-0.21669800000000805</v>
      </c>
      <c r="AI177" s="9">
        <v>9.0052824999999999</v>
      </c>
      <c r="AJ177" s="76">
        <f t="shared" si="91"/>
        <v>374.66272749999996</v>
      </c>
      <c r="AK177" s="76">
        <v>375.0582</v>
      </c>
      <c r="AL177" s="77">
        <v>11260</v>
      </c>
      <c r="AM177" s="117">
        <f t="shared" si="95"/>
        <v>0.39547250000003942</v>
      </c>
      <c r="AN177" s="9">
        <v>18.010565</v>
      </c>
      <c r="AO177" s="76">
        <f t="shared" si="92"/>
        <v>365.657445</v>
      </c>
      <c r="AP177" s="76">
        <v>365.50630000000001</v>
      </c>
      <c r="AQ177" s="77">
        <v>1975</v>
      </c>
      <c r="AR177" s="117">
        <f t="shared" si="97"/>
        <v>-0.15114499999998543</v>
      </c>
      <c r="AS177" s="9">
        <v>27.0158475</v>
      </c>
      <c r="AT177" s="76">
        <f t="shared" si="93"/>
        <v>356.65216249999997</v>
      </c>
      <c r="AU177" s="76">
        <v>356.45650000000001</v>
      </c>
      <c r="AV177" s="77">
        <v>168</v>
      </c>
      <c r="AW177" s="117">
        <f t="shared" si="94"/>
        <v>-0.19566249999996899</v>
      </c>
    </row>
    <row r="178" spans="4:49">
      <c r="D178" s="41" t="s">
        <v>145</v>
      </c>
      <c r="E178" s="90" t="s">
        <v>141</v>
      </c>
      <c r="G178" s="9">
        <v>426.22040582333335</v>
      </c>
      <c r="H178" s="9">
        <v>430.1644</v>
      </c>
      <c r="I178" s="46">
        <v>25760</v>
      </c>
      <c r="J178" s="92">
        <f>H178-G179</f>
        <v>-5.5997823333314045E-2</v>
      </c>
      <c r="N178" s="18" t="s">
        <v>70</v>
      </c>
      <c r="O178" s="13">
        <v>7</v>
      </c>
      <c r="P178" s="183">
        <v>447.69729899999999</v>
      </c>
      <c r="Q178" s="115">
        <v>447.93110000000001</v>
      </c>
      <c r="R178" s="116">
        <v>320700</v>
      </c>
      <c r="S178" s="117">
        <f>Q178-P178</f>
        <v>0.23380100000002813</v>
      </c>
      <c r="T178" s="9">
        <v>60.021129999999999</v>
      </c>
      <c r="U178" s="118">
        <f t="shared" si="87"/>
        <v>387.67616899999996</v>
      </c>
      <c r="V178" s="118">
        <v>388.0342</v>
      </c>
      <c r="W178" s="123">
        <v>26690</v>
      </c>
      <c r="X178" s="117">
        <f t="shared" si="96"/>
        <v>0.35803100000003951</v>
      </c>
      <c r="Y178" s="9">
        <v>45.0158475</v>
      </c>
      <c r="Z178" s="119">
        <f t="shared" si="88"/>
        <v>402.68145149999998</v>
      </c>
      <c r="AA178" s="184">
        <v>402.44049999999999</v>
      </c>
      <c r="AB178" s="185">
        <v>83540</v>
      </c>
      <c r="AC178" s="117">
        <f t="shared" si="89"/>
        <v>-0.24095149999999421</v>
      </c>
      <c r="AD178" s="120">
        <v>75.026411999999993</v>
      </c>
      <c r="AE178" s="121">
        <f t="shared" si="90"/>
        <v>372.67088699999999</v>
      </c>
      <c r="AF178" s="121">
        <v>372.28300000000002</v>
      </c>
      <c r="AG178" s="128">
        <v>1452</v>
      </c>
      <c r="AH178" s="117">
        <f>AF178-AE178</f>
        <v>-0.38788699999997789</v>
      </c>
      <c r="AI178" s="9">
        <v>9.0052824999999999</v>
      </c>
      <c r="AJ178" s="186">
        <f t="shared" si="91"/>
        <v>438.69201649999997</v>
      </c>
      <c r="AK178" s="170">
        <v>439.15839999999997</v>
      </c>
      <c r="AL178" s="171">
        <v>74140</v>
      </c>
      <c r="AM178" s="117">
        <f t="shared" si="95"/>
        <v>0.46638350000000628</v>
      </c>
      <c r="AN178" s="9">
        <v>18.010565</v>
      </c>
      <c r="AO178" s="76">
        <f t="shared" si="92"/>
        <v>429.686734</v>
      </c>
      <c r="AP178" s="76">
        <v>430.1644</v>
      </c>
      <c r="AQ178" s="77">
        <v>25760</v>
      </c>
      <c r="AR178" s="117">
        <f t="shared" si="97"/>
        <v>0.47766599999999926</v>
      </c>
      <c r="AS178" s="9">
        <v>27.0158475</v>
      </c>
      <c r="AT178" s="76">
        <f t="shared" si="93"/>
        <v>420.68145149999998</v>
      </c>
      <c r="AU178" s="76">
        <v>420.78809999999999</v>
      </c>
      <c r="AV178" s="77">
        <v>45840</v>
      </c>
      <c r="AW178" s="117">
        <f t="shared" si="94"/>
        <v>0.1066485000000057</v>
      </c>
    </row>
    <row r="179" spans="4:49">
      <c r="D179" s="41" t="s">
        <v>147</v>
      </c>
      <c r="E179" s="90" t="s">
        <v>141</v>
      </c>
      <c r="G179" s="9">
        <v>430.22039782333331</v>
      </c>
      <c r="H179" s="9">
        <v>440.20170000000002</v>
      </c>
      <c r="I179" s="46">
        <v>40840</v>
      </c>
      <c r="J179" s="92">
        <f>H179-G180</f>
        <v>-2.2219156666665185E-2</v>
      </c>
      <c r="N179" s="18" t="s">
        <v>76</v>
      </c>
      <c r="O179" s="13">
        <v>8</v>
      </c>
      <c r="P179" s="183">
        <v>483.21585599999997</v>
      </c>
      <c r="Q179" s="115" t="s">
        <v>74</v>
      </c>
      <c r="R179" s="116"/>
      <c r="S179" s="117"/>
      <c r="T179" s="9">
        <v>60.021129999999999</v>
      </c>
      <c r="U179" s="118">
        <f t="shared" si="87"/>
        <v>423.19472599999995</v>
      </c>
      <c r="V179" s="115" t="s">
        <v>74</v>
      </c>
      <c r="W179" s="116"/>
      <c r="X179" s="117"/>
      <c r="Y179" s="9">
        <v>45.0158475</v>
      </c>
      <c r="Z179" s="119">
        <f t="shared" si="88"/>
        <v>438.20000849999997</v>
      </c>
      <c r="AA179" s="115" t="s">
        <v>74</v>
      </c>
      <c r="AB179" s="116"/>
      <c r="AC179" s="117"/>
      <c r="AD179" s="120">
        <v>75.026411999999993</v>
      </c>
      <c r="AE179" s="121">
        <f t="shared" si="90"/>
        <v>408.18944399999998</v>
      </c>
      <c r="AF179" s="115" t="s">
        <v>74</v>
      </c>
      <c r="AG179" s="116"/>
      <c r="AH179" s="117"/>
      <c r="AI179" s="9">
        <v>9.0052824999999999</v>
      </c>
      <c r="AJ179" s="76">
        <f t="shared" si="91"/>
        <v>474.21057349999995</v>
      </c>
      <c r="AK179" s="115" t="s">
        <v>74</v>
      </c>
      <c r="AL179" s="116"/>
      <c r="AM179" s="117"/>
      <c r="AN179" s="9">
        <v>18.010565</v>
      </c>
      <c r="AO179" s="76">
        <f t="shared" si="92"/>
        <v>465.20529099999999</v>
      </c>
      <c r="AP179" s="115" t="s">
        <v>74</v>
      </c>
      <c r="AQ179" s="116"/>
      <c r="AR179" s="117"/>
      <c r="AS179" s="9">
        <v>27.0158475</v>
      </c>
      <c r="AT179" s="76">
        <f t="shared" si="93"/>
        <v>456.20000849999997</v>
      </c>
      <c r="AU179" s="115" t="s">
        <v>74</v>
      </c>
      <c r="AV179" s="116"/>
      <c r="AW179" s="117"/>
    </row>
    <row r="180" spans="4:49">
      <c r="D180" s="41" t="s">
        <v>148</v>
      </c>
      <c r="E180" s="90" t="s">
        <v>141</v>
      </c>
      <c r="G180" s="9">
        <v>440.22391915666668</v>
      </c>
      <c r="H180" s="9">
        <v>450.28289999999998</v>
      </c>
      <c r="I180" s="46">
        <v>9578</v>
      </c>
      <c r="J180" s="92">
        <f>H180-G181</f>
        <v>5.5459176666602161E-2</v>
      </c>
      <c r="N180" s="18" t="s">
        <v>79</v>
      </c>
      <c r="O180" s="13">
        <v>9</v>
      </c>
      <c r="P180" s="183">
        <v>576.25551199999995</v>
      </c>
      <c r="Q180" s="115" t="s">
        <v>74</v>
      </c>
      <c r="R180" s="116"/>
      <c r="S180" s="117"/>
      <c r="T180" s="9">
        <v>60.021129999999999</v>
      </c>
      <c r="U180" s="118">
        <f t="shared" si="87"/>
        <v>516.23438199999998</v>
      </c>
      <c r="V180" s="115" t="s">
        <v>74</v>
      </c>
      <c r="W180" s="116"/>
      <c r="X180" s="117"/>
      <c r="Y180" s="9">
        <v>45.0158475</v>
      </c>
      <c r="Z180" s="119">
        <f t="shared" si="88"/>
        <v>531.2396645</v>
      </c>
      <c r="AA180" s="119">
        <v>531.44290000000001</v>
      </c>
      <c r="AB180" s="124">
        <v>263.39999999999998</v>
      </c>
      <c r="AC180" s="117">
        <f t="shared" si="89"/>
        <v>0.20323550000000523</v>
      </c>
      <c r="AD180" s="120">
        <v>75.026411999999993</v>
      </c>
      <c r="AE180" s="121">
        <f t="shared" si="90"/>
        <v>501.22909999999996</v>
      </c>
      <c r="AF180" s="121">
        <v>501.18099999999998</v>
      </c>
      <c r="AG180" s="128">
        <v>4218</v>
      </c>
      <c r="AH180" s="117">
        <f>AF180-AE180</f>
        <v>-4.8099999999976717E-2</v>
      </c>
      <c r="AI180" s="9">
        <v>9.0052824999999999</v>
      </c>
      <c r="AJ180" s="76">
        <f t="shared" si="91"/>
        <v>567.25022949999993</v>
      </c>
      <c r="AK180" s="76">
        <v>567.54870000000005</v>
      </c>
      <c r="AL180" s="77">
        <v>7364</v>
      </c>
      <c r="AM180" s="117">
        <f t="shared" si="95"/>
        <v>0.29847050000012132</v>
      </c>
      <c r="AN180" s="9">
        <v>18.010565</v>
      </c>
      <c r="AO180" s="76">
        <f t="shared" si="92"/>
        <v>558.24494699999991</v>
      </c>
      <c r="AP180" s="115" t="s">
        <v>74</v>
      </c>
      <c r="AQ180" s="116"/>
      <c r="AR180" s="117"/>
      <c r="AS180" s="9">
        <v>27.0158475</v>
      </c>
      <c r="AT180" s="76">
        <f t="shared" si="93"/>
        <v>549.2396645</v>
      </c>
      <c r="AU180" s="115" t="s">
        <v>74</v>
      </c>
      <c r="AV180" s="116"/>
      <c r="AW180" s="117"/>
    </row>
    <row r="181" spans="4:49">
      <c r="D181" s="41" t="s">
        <v>151</v>
      </c>
      <c r="E181" s="90" t="s">
        <v>141</v>
      </c>
      <c r="G181" s="9">
        <v>450.22744082333338</v>
      </c>
      <c r="N181" s="18" t="s">
        <v>82</v>
      </c>
      <c r="O181" s="13">
        <v>10</v>
      </c>
      <c r="P181" s="183">
        <v>632.79754400000002</v>
      </c>
      <c r="Q181" s="115" t="s">
        <v>74</v>
      </c>
      <c r="R181" s="116"/>
      <c r="S181" s="117"/>
      <c r="T181" s="9">
        <v>60.021129999999999</v>
      </c>
      <c r="U181" s="118">
        <f t="shared" si="87"/>
        <v>572.77641400000005</v>
      </c>
      <c r="V181" s="115">
        <v>572.68719999999996</v>
      </c>
      <c r="W181" s="116">
        <v>3029</v>
      </c>
      <c r="X181" s="117">
        <f t="shared" si="96"/>
        <v>-8.9214000000083615E-2</v>
      </c>
      <c r="Y181" s="9">
        <v>45.0158475</v>
      </c>
      <c r="Z181" s="119">
        <f t="shared" si="88"/>
        <v>587.78169650000007</v>
      </c>
      <c r="AA181" s="119">
        <v>587.61350000000004</v>
      </c>
      <c r="AB181" s="124">
        <v>8672</v>
      </c>
      <c r="AC181" s="117">
        <f t="shared" si="89"/>
        <v>-0.16819650000002184</v>
      </c>
      <c r="AD181" s="120">
        <v>75.026411999999993</v>
      </c>
      <c r="AE181" s="121">
        <f t="shared" si="90"/>
        <v>557.77113200000008</v>
      </c>
      <c r="AF181" s="121">
        <v>557.9434</v>
      </c>
      <c r="AG181" s="128">
        <v>3223</v>
      </c>
      <c r="AH181" s="117">
        <f>AF181-AE181</f>
        <v>0.17226799999991727</v>
      </c>
      <c r="AI181" s="9">
        <v>9.0052824999999999</v>
      </c>
      <c r="AJ181" s="76">
        <f t="shared" si="91"/>
        <v>623.7922615</v>
      </c>
      <c r="AK181" s="115" t="s">
        <v>74</v>
      </c>
      <c r="AL181" s="116"/>
      <c r="AM181" s="117"/>
      <c r="AN181" s="9">
        <v>18.010565</v>
      </c>
      <c r="AO181" s="76">
        <f t="shared" si="92"/>
        <v>614.78697899999997</v>
      </c>
      <c r="AP181" s="76">
        <v>614.83029999999997</v>
      </c>
      <c r="AQ181" s="77">
        <v>1064</v>
      </c>
      <c r="AR181" s="117">
        <f t="shared" si="97"/>
        <v>4.3320999999991727E-2</v>
      </c>
      <c r="AS181" s="9">
        <v>27.0158475</v>
      </c>
      <c r="AT181" s="76">
        <f t="shared" si="93"/>
        <v>605.78169650000007</v>
      </c>
      <c r="AU181" s="76">
        <v>605.48030000000006</v>
      </c>
      <c r="AV181" s="77">
        <v>4600</v>
      </c>
      <c r="AW181" s="117">
        <f t="shared" si="94"/>
        <v>-0.30139650000000984</v>
      </c>
    </row>
    <row r="182" spans="4:49" s="46" customFormat="1">
      <c r="D182"/>
      <c r="E182"/>
      <c r="F182"/>
      <c r="G182"/>
      <c r="H182"/>
      <c r="I182"/>
      <c r="J182"/>
      <c r="N182" s="187" t="s">
        <v>59</v>
      </c>
      <c r="O182" s="13">
        <v>11</v>
      </c>
      <c r="P182" s="147"/>
      <c r="Q182" s="147"/>
      <c r="R182" s="38">
        <f>SUM(R176:R181)</f>
        <v>366362</v>
      </c>
      <c r="S182" s="147"/>
      <c r="T182" s="147"/>
      <c r="U182" s="147"/>
      <c r="V182" s="147"/>
      <c r="W182" s="38">
        <f>SUM(W175:W181)</f>
        <v>52741.8</v>
      </c>
      <c r="X182" s="147"/>
      <c r="Y182" s="147"/>
      <c r="Z182" s="147"/>
      <c r="AA182" s="147"/>
      <c r="AB182" s="38">
        <f>SUM(AB173:AB181)</f>
        <v>105165.59999999999</v>
      </c>
      <c r="AC182" s="147"/>
      <c r="AD182" s="147"/>
      <c r="AE182" s="147"/>
      <c r="AF182" s="147"/>
      <c r="AG182" s="38">
        <f>SUM(AG177:AG181)</f>
        <v>9156.5</v>
      </c>
      <c r="AH182" s="147"/>
      <c r="AI182" s="147"/>
      <c r="AJ182" s="147"/>
      <c r="AK182" s="147"/>
      <c r="AL182" s="38">
        <f>SUM(AL172:AL181)</f>
        <v>94513.2</v>
      </c>
      <c r="AM182" s="147"/>
      <c r="AN182" s="147"/>
      <c r="AO182" s="147"/>
      <c r="AP182" s="147"/>
      <c r="AQ182" s="38">
        <f>SUM(AQ175:AQ181)</f>
        <v>35631</v>
      </c>
      <c r="AR182" s="147"/>
      <c r="AS182" s="147"/>
      <c r="AT182" s="147"/>
      <c r="AU182" s="147"/>
      <c r="AV182" s="38">
        <f>SUM(AV173:AV181)</f>
        <v>54288</v>
      </c>
      <c r="AW182" s="147"/>
    </row>
    <row r="183" spans="4:49" s="130" customFormat="1">
      <c r="R183" s="130">
        <v>1</v>
      </c>
      <c r="W183" s="130">
        <f>W182/R182</f>
        <v>0.14396089114045671</v>
      </c>
      <c r="AB183" s="130">
        <f>AB182/R182</f>
        <v>0.28705378832957562</v>
      </c>
      <c r="AG183" s="130">
        <f>AG182/R182</f>
        <v>2.4993039671144933E-2</v>
      </c>
      <c r="AL183" s="130">
        <f>AL182/R182</f>
        <v>0.2579776286841976</v>
      </c>
      <c r="AQ183" s="130">
        <f>AQ182/R182</f>
        <v>9.725626566073993E-2</v>
      </c>
      <c r="AV183" s="130">
        <f>AV182/R182</f>
        <v>0.14818130701328194</v>
      </c>
    </row>
    <row r="184" spans="4:49">
      <c r="O184" s="115">
        <v>266.06928099999999</v>
      </c>
      <c r="W184" s="188">
        <f>W182/R182</f>
        <v>0.14396089114045671</v>
      </c>
    </row>
    <row r="185" spans="4:49">
      <c r="O185" s="9">
        <f>O184+O189</f>
        <v>428.12210099999999</v>
      </c>
      <c r="P185" s="189" t="s">
        <v>205</v>
      </c>
    </row>
    <row r="186" spans="4:49">
      <c r="U186" s="132" t="s">
        <v>172</v>
      </c>
      <c r="V186" s="133"/>
      <c r="W186" s="133"/>
      <c r="Y186" s="102" t="s">
        <v>149</v>
      </c>
      <c r="AD186" s="102" t="s">
        <v>149</v>
      </c>
      <c r="AG186" s="46"/>
      <c r="AI186" s="39" t="s">
        <v>150</v>
      </c>
      <c r="AJ186" s="39"/>
      <c r="AK186" s="39"/>
      <c r="AL186" s="39"/>
    </row>
    <row r="187" spans="4:49">
      <c r="M187" s="53" t="s">
        <v>114</v>
      </c>
      <c r="N187" s="54" t="s">
        <v>186</v>
      </c>
      <c r="O187" s="134" t="s">
        <v>173</v>
      </c>
      <c r="P187" s="135" t="s">
        <v>174</v>
      </c>
      <c r="Q187" s="108" t="s">
        <v>175</v>
      </c>
      <c r="R187" s="109" t="s">
        <v>64</v>
      </c>
      <c r="S187" s="109" t="s">
        <v>116</v>
      </c>
      <c r="T187" s="106" t="s">
        <v>100</v>
      </c>
      <c r="U187" s="107" t="s">
        <v>153</v>
      </c>
      <c r="V187" s="108" t="s">
        <v>154</v>
      </c>
      <c r="W187" s="109" t="s">
        <v>64</v>
      </c>
      <c r="X187" s="109" t="s">
        <v>116</v>
      </c>
      <c r="Y187" s="108" t="s">
        <v>134</v>
      </c>
      <c r="Z187" s="110" t="s">
        <v>155</v>
      </c>
      <c r="AA187" s="108" t="s">
        <v>156</v>
      </c>
      <c r="AB187" s="109" t="s">
        <v>64</v>
      </c>
      <c r="AC187" s="109" t="s">
        <v>116</v>
      </c>
      <c r="AD187" s="55">
        <v>150</v>
      </c>
      <c r="AE187" s="111" t="s">
        <v>157</v>
      </c>
      <c r="AF187" s="109" t="s">
        <v>157</v>
      </c>
      <c r="AG187" s="109" t="s">
        <v>64</v>
      </c>
      <c r="AH187" s="109" t="s">
        <v>61</v>
      </c>
      <c r="AI187" s="108" t="s">
        <v>158</v>
      </c>
      <c r="AJ187" s="91" t="s">
        <v>159</v>
      </c>
      <c r="AK187" s="5" t="s">
        <v>159</v>
      </c>
      <c r="AL187" s="5"/>
      <c r="AM187" s="109" t="s">
        <v>116</v>
      </c>
      <c r="AN187" s="108" t="s">
        <v>160</v>
      </c>
      <c r="AO187" s="112" t="s">
        <v>161</v>
      </c>
      <c r="AP187" s="5" t="s">
        <v>162</v>
      </c>
      <c r="AQ187" s="109"/>
      <c r="AR187" s="109" t="s">
        <v>116</v>
      </c>
      <c r="AS187" s="108" t="s">
        <v>163</v>
      </c>
      <c r="AT187" s="91" t="s">
        <v>164</v>
      </c>
      <c r="AU187" s="5" t="s">
        <v>164</v>
      </c>
      <c r="AV187" s="109"/>
      <c r="AW187" s="109" t="s">
        <v>116</v>
      </c>
    </row>
    <row r="188" spans="4:49">
      <c r="M188" s="63" t="s">
        <v>187</v>
      </c>
      <c r="N188" s="13" t="s">
        <v>45</v>
      </c>
      <c r="O188" s="5" t="s">
        <v>177</v>
      </c>
      <c r="P188" s="138" t="s">
        <v>67</v>
      </c>
      <c r="Q188" s="109" t="s">
        <v>167</v>
      </c>
      <c r="R188" s="5"/>
      <c r="S188" s="109" t="s">
        <v>65</v>
      </c>
      <c r="T188" s="109" t="s">
        <v>117</v>
      </c>
      <c r="U188" s="113" t="s">
        <v>67</v>
      </c>
      <c r="V188" s="109" t="s">
        <v>167</v>
      </c>
      <c r="W188" s="5"/>
      <c r="X188" s="109" t="s">
        <v>65</v>
      </c>
      <c r="Y188" s="103" t="s">
        <v>168</v>
      </c>
      <c r="Z188" s="114" t="s">
        <v>67</v>
      </c>
      <c r="AA188" s="109" t="s">
        <v>167</v>
      </c>
      <c r="AB188" s="5"/>
      <c r="AC188" s="109" t="s">
        <v>65</v>
      </c>
      <c r="AD188" s="67" t="s">
        <v>135</v>
      </c>
      <c r="AE188" s="111" t="s">
        <v>67</v>
      </c>
      <c r="AF188" s="109" t="s">
        <v>167</v>
      </c>
      <c r="AG188" s="109"/>
      <c r="AH188" s="109" t="s">
        <v>65</v>
      </c>
      <c r="AI188" s="5"/>
      <c r="AJ188" s="91" t="s">
        <v>169</v>
      </c>
      <c r="AK188" s="5" t="s">
        <v>68</v>
      </c>
      <c r="AL188" s="5" t="s">
        <v>64</v>
      </c>
      <c r="AM188" s="109" t="s">
        <v>65</v>
      </c>
      <c r="AN188" s="109"/>
      <c r="AO188" s="91" t="s">
        <v>169</v>
      </c>
      <c r="AP188" s="5" t="s">
        <v>68</v>
      </c>
      <c r="AQ188" s="109" t="s">
        <v>170</v>
      </c>
      <c r="AR188" s="109" t="s">
        <v>65</v>
      </c>
      <c r="AS188" s="109"/>
      <c r="AT188" s="91" t="s">
        <v>169</v>
      </c>
      <c r="AU188" s="5" t="s">
        <v>68</v>
      </c>
      <c r="AV188" s="109" t="s">
        <v>170</v>
      </c>
      <c r="AW188" s="109" t="s">
        <v>65</v>
      </c>
    </row>
    <row r="189" spans="4:49">
      <c r="M189" s="63" t="s">
        <v>133</v>
      </c>
      <c r="N189" s="15" t="s">
        <v>56</v>
      </c>
      <c r="O189" s="71">
        <v>162.05282</v>
      </c>
      <c r="P189" s="139">
        <v>428.12210099999999</v>
      </c>
      <c r="Q189" s="139">
        <v>428.471</v>
      </c>
      <c r="R189" s="140">
        <v>3845</v>
      </c>
      <c r="S189" s="92">
        <f>Q189-P189</f>
        <v>0.34889900000001717</v>
      </c>
      <c r="T189" s="9">
        <v>120.04226</v>
      </c>
      <c r="U189" s="118">
        <f>P189-T189</f>
        <v>308.07984099999999</v>
      </c>
      <c r="V189" s="118">
        <v>308.42489999999998</v>
      </c>
      <c r="W189" s="123">
        <v>263.5</v>
      </c>
      <c r="X189" s="117">
        <f>V189-U189</f>
        <v>0.34505899999999201</v>
      </c>
      <c r="Y189" s="9">
        <v>90.031694999999999</v>
      </c>
      <c r="Z189" s="119">
        <f>P189-Y189</f>
        <v>338.09040599999997</v>
      </c>
      <c r="AA189" s="141">
        <v>338.3467</v>
      </c>
      <c r="AB189" s="124">
        <v>6059</v>
      </c>
      <c r="AC189" s="117">
        <f>AA189-Z189</f>
        <v>0.25629400000002533</v>
      </c>
      <c r="AD189" s="120">
        <v>150.05282399999999</v>
      </c>
      <c r="AE189" s="121">
        <f>P189-AD189</f>
        <v>278.069277</v>
      </c>
      <c r="AF189" s="127">
        <v>278.47879999999998</v>
      </c>
      <c r="AG189" s="128">
        <v>1634</v>
      </c>
      <c r="AH189" s="117">
        <f>AF189-AE189</f>
        <v>0.40952299999997877</v>
      </c>
      <c r="AI189">
        <v>18.010565</v>
      </c>
      <c r="AJ189" s="76">
        <f>P189-AI189</f>
        <v>410.111536</v>
      </c>
      <c r="AK189" s="91">
        <v>409.90839999999997</v>
      </c>
      <c r="AL189" s="77">
        <v>1201</v>
      </c>
      <c r="AM189" s="117">
        <f>AK189-AJ189</f>
        <v>-0.20313600000002907</v>
      </c>
      <c r="AN189">
        <v>36.021129999999999</v>
      </c>
      <c r="AO189" s="76">
        <f>P189-AN189</f>
        <v>392.10097099999996</v>
      </c>
      <c r="AP189" s="91">
        <v>392.1275</v>
      </c>
      <c r="AQ189" s="77">
        <v>22870</v>
      </c>
      <c r="AR189" s="117">
        <f>AP189-AO189</f>
        <v>2.6529000000039105E-2</v>
      </c>
      <c r="AS189">
        <v>54.031694999999999</v>
      </c>
      <c r="AT189" s="76">
        <f>P189-AS189</f>
        <v>374.09040599999997</v>
      </c>
      <c r="AU189" s="91">
        <v>373.95330000000001</v>
      </c>
      <c r="AV189" s="77">
        <v>5947</v>
      </c>
      <c r="AW189" s="117">
        <f>AU189-AT189</f>
        <v>-0.1371059999999602</v>
      </c>
    </row>
    <row r="190" spans="4:49">
      <c r="M190" s="149">
        <v>34.325699999999998</v>
      </c>
      <c r="N190" s="18" t="s">
        <v>49</v>
      </c>
      <c r="O190" s="71">
        <v>162.05282</v>
      </c>
      <c r="P190" s="139">
        <v>556.21706399999994</v>
      </c>
      <c r="Q190" s="139">
        <v>556.49659999999994</v>
      </c>
      <c r="R190" s="140">
        <v>1377</v>
      </c>
      <c r="S190" s="92">
        <f>Q190-P190</f>
        <v>0.27953600000000733</v>
      </c>
      <c r="T190" s="9">
        <v>120.04226</v>
      </c>
      <c r="U190" s="118">
        <f t="shared" ref="U190:U198" si="98">P190-T190</f>
        <v>436.17480399999994</v>
      </c>
      <c r="V190" s="118">
        <v>435.8347</v>
      </c>
      <c r="W190" s="123">
        <v>12890</v>
      </c>
      <c r="X190" s="117">
        <f>V190-U190</f>
        <v>-0.34010399999993979</v>
      </c>
      <c r="Y190" s="9">
        <v>90.031694999999999</v>
      </c>
      <c r="Z190" s="119">
        <f t="shared" ref="Z190:Z198" si="99">P190-Y190</f>
        <v>466.18536899999992</v>
      </c>
      <c r="AA190" s="9" t="s">
        <v>74</v>
      </c>
      <c r="AB190" s="46"/>
      <c r="AC190" s="117"/>
      <c r="AD190" s="120">
        <v>150.05282399999999</v>
      </c>
      <c r="AE190" s="121">
        <f t="shared" ref="AE190:AE198" si="100">P190-AD190</f>
        <v>406.16423999999995</v>
      </c>
      <c r="AF190" s="127">
        <v>406.16759999999999</v>
      </c>
      <c r="AG190" s="128">
        <v>8635</v>
      </c>
      <c r="AH190" s="117">
        <f>AF190-AE190</f>
        <v>3.3600000000433283E-3</v>
      </c>
      <c r="AI190">
        <v>18.010565</v>
      </c>
      <c r="AJ190" s="76">
        <f t="shared" ref="AJ190:AJ198" si="101">P190-AI190</f>
        <v>538.20649899999989</v>
      </c>
      <c r="AK190" s="91">
        <v>538.42880000000002</v>
      </c>
      <c r="AL190" s="77">
        <v>3641</v>
      </c>
      <c r="AM190" s="117">
        <f>AK190-AJ190</f>
        <v>0.22230100000012953</v>
      </c>
      <c r="AN190">
        <v>36.021129999999999</v>
      </c>
      <c r="AO190" s="76">
        <f t="shared" ref="AO190:AO198" si="102">P190-AN190</f>
        <v>520.19593399999997</v>
      </c>
      <c r="AP190" t="s">
        <v>74</v>
      </c>
      <c r="AQ190" s="46"/>
      <c r="AR190" s="117"/>
      <c r="AS190">
        <v>54.031694999999999</v>
      </c>
      <c r="AT190" s="76">
        <f t="shared" ref="AT190:AT198" si="103">P190-AS190</f>
        <v>502.18536899999992</v>
      </c>
      <c r="AU190" s="91">
        <v>502.11810000000003</v>
      </c>
      <c r="AV190" s="77">
        <v>2263</v>
      </c>
      <c r="AW190" s="117">
        <f>AU190-AT190</f>
        <v>-6.726899999989655E-2</v>
      </c>
    </row>
    <row r="191" spans="4:49">
      <c r="M191" s="150" t="s">
        <v>188</v>
      </c>
      <c r="N191" s="18" t="s">
        <v>58</v>
      </c>
      <c r="O191" s="71">
        <v>162.05282</v>
      </c>
      <c r="P191" s="139">
        <v>613.23852799999997</v>
      </c>
      <c r="Q191" s="139">
        <v>613.39469999999994</v>
      </c>
      <c r="R191" s="140">
        <v>6291</v>
      </c>
      <c r="S191" s="92">
        <f>Q191-P191</f>
        <v>0.15617199999996956</v>
      </c>
      <c r="T191" s="9">
        <v>120.04226</v>
      </c>
      <c r="U191" s="118">
        <f t="shared" si="98"/>
        <v>493.19626799999998</v>
      </c>
      <c r="V191" s="9" t="s">
        <v>74</v>
      </c>
      <c r="W191" s="46"/>
      <c r="X191" s="117"/>
      <c r="Y191" s="9">
        <v>90.031694999999999</v>
      </c>
      <c r="Z191" s="119">
        <f t="shared" si="99"/>
        <v>523.20683299999996</v>
      </c>
      <c r="AA191" s="9" t="s">
        <v>74</v>
      </c>
      <c r="AB191" s="46"/>
      <c r="AC191" s="117"/>
      <c r="AD191" s="120">
        <v>150.05282399999999</v>
      </c>
      <c r="AE191" s="121">
        <f t="shared" si="100"/>
        <v>463.18570399999999</v>
      </c>
      <c r="AF191" s="127">
        <v>463.3349</v>
      </c>
      <c r="AG191" s="128">
        <v>608.70000000000005</v>
      </c>
      <c r="AH191" s="117">
        <f>AF191-AE191</f>
        <v>0.14919600000001765</v>
      </c>
      <c r="AI191">
        <v>18.010565</v>
      </c>
      <c r="AJ191" s="76">
        <f t="shared" si="101"/>
        <v>595.22796299999993</v>
      </c>
      <c r="AK191" s="91">
        <v>595.13220000000001</v>
      </c>
      <c r="AL191" s="77">
        <v>3210</v>
      </c>
      <c r="AM191" s="117">
        <f>AK191-AJ191</f>
        <v>-9.5762999999919884E-2</v>
      </c>
      <c r="AN191">
        <v>36.021129999999999</v>
      </c>
      <c r="AO191" s="76">
        <f t="shared" si="102"/>
        <v>577.217398</v>
      </c>
      <c r="AP191" s="91">
        <v>577.45809999999994</v>
      </c>
      <c r="AQ191" s="77">
        <v>3376</v>
      </c>
      <c r="AR191" s="117">
        <f>AP191-AO191</f>
        <v>0.24070199999994202</v>
      </c>
      <c r="AS191">
        <v>54.031694999999999</v>
      </c>
      <c r="AT191" s="76">
        <f t="shared" si="103"/>
        <v>559.20683299999996</v>
      </c>
      <c r="AU191" s="91">
        <v>559.52009999999996</v>
      </c>
      <c r="AV191" s="77">
        <v>800.3</v>
      </c>
      <c r="AW191" s="117">
        <f>AU191-AT191</f>
        <v>0.31326699999999619</v>
      </c>
    </row>
    <row r="192" spans="4:49">
      <c r="N192" s="18" t="s">
        <v>60</v>
      </c>
      <c r="O192" s="71">
        <v>162.05282</v>
      </c>
      <c r="P192" s="139">
        <v>714.28620599999999</v>
      </c>
      <c r="Q192" s="139">
        <v>714.64670000000001</v>
      </c>
      <c r="R192" s="140">
        <v>3787</v>
      </c>
      <c r="S192" s="92">
        <f>Q192-P192</f>
        <v>0.36049400000001697</v>
      </c>
      <c r="T192" s="9">
        <v>120.04226</v>
      </c>
      <c r="U192" s="118">
        <f t="shared" si="98"/>
        <v>594.24394600000005</v>
      </c>
      <c r="V192" s="9" t="s">
        <v>74</v>
      </c>
      <c r="W192" s="46"/>
      <c r="X192" s="117"/>
      <c r="Y192" s="9">
        <v>90.031694999999999</v>
      </c>
      <c r="Z192" s="119">
        <f t="shared" si="99"/>
        <v>624.25451099999998</v>
      </c>
      <c r="AA192" s="119">
        <v>624.38630000000001</v>
      </c>
      <c r="AB192" s="124">
        <v>3287</v>
      </c>
      <c r="AC192" s="117">
        <f>AA192-Z192</f>
        <v>0.13178900000002614</v>
      </c>
      <c r="AD192" s="120">
        <v>150.05282399999999</v>
      </c>
      <c r="AE192" s="121">
        <f t="shared" si="100"/>
        <v>564.23338200000001</v>
      </c>
      <c r="AF192" s="127">
        <v>564.19479999999999</v>
      </c>
      <c r="AG192" s="128">
        <v>1734</v>
      </c>
      <c r="AH192" s="117">
        <f>AF192-AE192</f>
        <v>-3.8582000000019434E-2</v>
      </c>
      <c r="AI192">
        <v>18.010565</v>
      </c>
      <c r="AJ192" s="76">
        <f t="shared" si="101"/>
        <v>696.27564099999995</v>
      </c>
      <c r="AK192" t="s">
        <v>74</v>
      </c>
      <c r="AL192" s="46"/>
      <c r="AM192" s="117"/>
      <c r="AN192">
        <v>36.021129999999999</v>
      </c>
      <c r="AO192" s="76">
        <f t="shared" si="102"/>
        <v>678.26507600000002</v>
      </c>
      <c r="AP192" t="s">
        <v>74</v>
      </c>
      <c r="AQ192" s="46"/>
      <c r="AR192" s="117"/>
      <c r="AS192">
        <v>54.031694999999999</v>
      </c>
      <c r="AT192" s="76">
        <f t="shared" si="103"/>
        <v>660.25451099999998</v>
      </c>
      <c r="AU192" s="91">
        <v>660.49019999999996</v>
      </c>
      <c r="AV192" s="77">
        <v>9572</v>
      </c>
      <c r="AW192" s="117">
        <f>AU192-AT192</f>
        <v>0.23568899999997939</v>
      </c>
    </row>
    <row r="193" spans="5:49">
      <c r="N193" s="18" t="s">
        <v>62</v>
      </c>
      <c r="O193" s="71">
        <v>162.05282</v>
      </c>
      <c r="P193" s="139">
        <v>829.31314899999995</v>
      </c>
      <c r="Q193" s="139">
        <v>829.67290000000003</v>
      </c>
      <c r="R193" s="140">
        <v>666.3</v>
      </c>
      <c r="S193" s="92">
        <f>Q193-P193</f>
        <v>0.35975100000007387</v>
      </c>
      <c r="T193" s="9">
        <v>120.04226</v>
      </c>
      <c r="U193" s="118">
        <f t="shared" si="98"/>
        <v>709.2708889999999</v>
      </c>
      <c r="V193" s="9" t="s">
        <v>74</v>
      </c>
      <c r="W193" s="46"/>
      <c r="X193" s="117"/>
      <c r="Y193" s="9">
        <v>90.031694999999999</v>
      </c>
      <c r="Z193" s="119">
        <f t="shared" si="99"/>
        <v>739.28145399999994</v>
      </c>
      <c r="AA193" s="9" t="s">
        <v>74</v>
      </c>
      <c r="AB193" s="46"/>
      <c r="AC193" s="117"/>
      <c r="AD193" s="120">
        <v>150.05282399999999</v>
      </c>
      <c r="AE193" s="121">
        <f t="shared" si="100"/>
        <v>679.26032499999997</v>
      </c>
      <c r="AF193" t="s">
        <v>74</v>
      </c>
      <c r="AG193" s="46"/>
      <c r="AH193" s="117"/>
      <c r="AI193">
        <v>18.010565</v>
      </c>
      <c r="AJ193" s="76">
        <f t="shared" si="101"/>
        <v>811.30258399999991</v>
      </c>
      <c r="AK193" s="91">
        <v>811.12540000000001</v>
      </c>
      <c r="AL193" s="77">
        <v>1090</v>
      </c>
      <c r="AM193" s="117">
        <f>AK193-AJ193</f>
        <v>-0.17718399999989742</v>
      </c>
      <c r="AN193">
        <v>36.021129999999999</v>
      </c>
      <c r="AO193" s="76">
        <f t="shared" si="102"/>
        <v>793.29201899999998</v>
      </c>
      <c r="AP193" t="s">
        <v>74</v>
      </c>
      <c r="AQ193" s="46"/>
      <c r="AR193" s="117"/>
      <c r="AS193">
        <v>54.031694999999999</v>
      </c>
      <c r="AT193" s="76">
        <f t="shared" si="103"/>
        <v>775.28145399999994</v>
      </c>
      <c r="AU193" s="91">
        <v>775.5317</v>
      </c>
      <c r="AV193" s="77">
        <v>1677</v>
      </c>
      <c r="AW193" s="117">
        <f>AU193-AT193</f>
        <v>0.25024600000006103</v>
      </c>
    </row>
    <row r="194" spans="5:49">
      <c r="N194" s="18" t="s">
        <v>54</v>
      </c>
      <c r="O194" s="71">
        <v>162.05282</v>
      </c>
      <c r="P194" s="9">
        <v>928.38156300000003</v>
      </c>
      <c r="Q194" s="9" t="s">
        <v>74</v>
      </c>
      <c r="R194" s="46"/>
      <c r="S194" s="92"/>
      <c r="T194" s="9">
        <v>120.04226</v>
      </c>
      <c r="U194" s="118">
        <f t="shared" si="98"/>
        <v>808.33930299999997</v>
      </c>
      <c r="V194" s="118">
        <v>807.947</v>
      </c>
      <c r="W194" s="123">
        <v>999.9</v>
      </c>
      <c r="X194" s="117">
        <f>V194-U194</f>
        <v>-0.39230299999996987</v>
      </c>
      <c r="Y194" s="9">
        <v>90.031694999999999</v>
      </c>
      <c r="Z194" s="119">
        <f t="shared" si="99"/>
        <v>838.34986800000001</v>
      </c>
      <c r="AA194" s="9" t="s">
        <v>74</v>
      </c>
      <c r="AB194" s="46"/>
      <c r="AC194" s="117"/>
      <c r="AD194" s="120">
        <v>150.05282399999999</v>
      </c>
      <c r="AE194" s="121">
        <f t="shared" si="100"/>
        <v>778.32873900000004</v>
      </c>
      <c r="AF194" s="127">
        <v>778.57349999999997</v>
      </c>
      <c r="AG194" s="128">
        <v>5746</v>
      </c>
      <c r="AH194" s="117">
        <f>AF194-AE194</f>
        <v>0.24476099999992584</v>
      </c>
      <c r="AI194">
        <v>18.010565</v>
      </c>
      <c r="AJ194" s="76">
        <f t="shared" si="101"/>
        <v>910.37099799999999</v>
      </c>
      <c r="AK194" t="s">
        <v>74</v>
      </c>
      <c r="AL194" s="46"/>
      <c r="AM194" s="117"/>
      <c r="AN194">
        <v>36.021129999999999</v>
      </c>
      <c r="AO194" s="76">
        <f t="shared" si="102"/>
        <v>892.36043300000006</v>
      </c>
      <c r="AP194" t="s">
        <v>74</v>
      </c>
      <c r="AQ194" s="46"/>
      <c r="AR194" s="117"/>
      <c r="AS194">
        <v>54.031694999999999</v>
      </c>
      <c r="AT194" s="76">
        <f t="shared" si="103"/>
        <v>874.34986800000001</v>
      </c>
      <c r="AU194" t="s">
        <v>74</v>
      </c>
      <c r="AV194" s="46"/>
      <c r="AW194" s="117"/>
    </row>
    <row r="195" spans="5:49">
      <c r="N195" s="18" t="s">
        <v>70</v>
      </c>
      <c r="O195" s="71">
        <v>162.05282</v>
      </c>
      <c r="P195" s="9">
        <v>1056.440141</v>
      </c>
      <c r="Q195" s="9" t="s">
        <v>74</v>
      </c>
      <c r="R195" s="46"/>
      <c r="S195" s="92"/>
      <c r="T195" s="9">
        <v>120.04226</v>
      </c>
      <c r="U195" s="118">
        <f t="shared" si="98"/>
        <v>936.3978810000001</v>
      </c>
      <c r="V195" s="9" t="s">
        <v>74</v>
      </c>
      <c r="W195" s="46"/>
      <c r="X195" s="117"/>
      <c r="Y195" s="9">
        <v>90.031694999999999</v>
      </c>
      <c r="Z195" s="119">
        <f t="shared" si="99"/>
        <v>966.40844600000003</v>
      </c>
      <c r="AA195" s="119">
        <v>966.77009999999996</v>
      </c>
      <c r="AB195" s="124">
        <v>1758</v>
      </c>
      <c r="AC195" s="117">
        <f>AA195-Z195</f>
        <v>0.36165399999993042</v>
      </c>
      <c r="AD195" s="120">
        <v>150.05282399999999</v>
      </c>
      <c r="AE195" s="121">
        <f t="shared" si="100"/>
        <v>906.38731700000005</v>
      </c>
      <c r="AF195" t="s">
        <v>74</v>
      </c>
      <c r="AG195" s="46"/>
      <c r="AH195" s="117"/>
      <c r="AI195">
        <v>18.010565</v>
      </c>
      <c r="AJ195" s="76">
        <f t="shared" si="101"/>
        <v>1038.429576</v>
      </c>
      <c r="AK195" t="s">
        <v>74</v>
      </c>
      <c r="AL195" s="46"/>
      <c r="AM195" s="117"/>
      <c r="AN195">
        <v>36.021129999999999</v>
      </c>
      <c r="AO195" s="76">
        <f t="shared" si="102"/>
        <v>1020.4190110000001</v>
      </c>
      <c r="AP195" t="s">
        <v>74</v>
      </c>
      <c r="AQ195" s="46"/>
      <c r="AR195" s="117"/>
      <c r="AS195">
        <v>54.031694999999999</v>
      </c>
      <c r="AT195" s="76">
        <f t="shared" si="103"/>
        <v>1002.408446</v>
      </c>
      <c r="AU195" t="s">
        <v>74</v>
      </c>
      <c r="AV195" s="46"/>
      <c r="AW195" s="117"/>
    </row>
    <row r="196" spans="5:49">
      <c r="N196" s="18" t="s">
        <v>76</v>
      </c>
      <c r="O196" s="71">
        <v>162.05282</v>
      </c>
      <c r="P196" s="9">
        <v>1127.477255</v>
      </c>
      <c r="Q196" s="9" t="s">
        <v>74</v>
      </c>
      <c r="R196" s="46"/>
      <c r="S196" s="92"/>
      <c r="T196" s="9">
        <v>120.04226</v>
      </c>
      <c r="U196" s="118">
        <f t="shared" si="98"/>
        <v>1007.4349950000001</v>
      </c>
      <c r="V196" s="9" t="s">
        <v>74</v>
      </c>
      <c r="W196" s="46"/>
      <c r="X196" s="117"/>
      <c r="Y196" s="9">
        <v>90.031694999999999</v>
      </c>
      <c r="Z196" s="119">
        <f t="shared" si="99"/>
        <v>1037.4455600000001</v>
      </c>
      <c r="AA196" s="9" t="s">
        <v>74</v>
      </c>
      <c r="AB196" s="46"/>
      <c r="AC196" s="117"/>
      <c r="AD196" s="120">
        <v>150.05282399999999</v>
      </c>
      <c r="AE196" s="121">
        <f t="shared" si="100"/>
        <v>977.42443100000003</v>
      </c>
      <c r="AF196" t="s">
        <v>74</v>
      </c>
      <c r="AG196" s="46"/>
      <c r="AH196" s="117"/>
      <c r="AI196">
        <v>18.010565</v>
      </c>
      <c r="AJ196" s="76">
        <f t="shared" si="101"/>
        <v>1109.46669</v>
      </c>
      <c r="AK196" t="s">
        <v>74</v>
      </c>
      <c r="AL196" s="46"/>
      <c r="AM196" s="117"/>
      <c r="AN196">
        <v>36.021129999999999</v>
      </c>
      <c r="AO196" s="76">
        <f t="shared" si="102"/>
        <v>1091.4561249999999</v>
      </c>
      <c r="AP196" t="s">
        <v>74</v>
      </c>
      <c r="AQ196" s="46"/>
      <c r="AR196" s="117"/>
      <c r="AS196">
        <v>54.031694999999999</v>
      </c>
      <c r="AT196" s="76">
        <f t="shared" si="103"/>
        <v>1073.4455600000001</v>
      </c>
      <c r="AU196" t="s">
        <v>74</v>
      </c>
      <c r="AV196" s="46"/>
      <c r="AW196" s="117"/>
    </row>
    <row r="197" spans="5:49">
      <c r="N197" s="18" t="s">
        <v>79</v>
      </c>
      <c r="O197" s="71">
        <v>162.05282</v>
      </c>
      <c r="P197" s="9">
        <v>1313.556568</v>
      </c>
      <c r="Q197" s="9" t="s">
        <v>74</v>
      </c>
      <c r="R197" s="46"/>
      <c r="S197" s="92"/>
      <c r="T197" s="9">
        <v>120.04226</v>
      </c>
      <c r="U197" s="118">
        <f t="shared" si="98"/>
        <v>1193.514308</v>
      </c>
      <c r="V197" s="9" t="s">
        <v>74</v>
      </c>
      <c r="W197" s="46"/>
      <c r="X197" s="117"/>
      <c r="Y197" s="9">
        <v>90.031694999999999</v>
      </c>
      <c r="Z197" s="119">
        <f t="shared" si="99"/>
        <v>1223.5248730000001</v>
      </c>
      <c r="AA197" s="9" t="s">
        <v>74</v>
      </c>
      <c r="AB197" s="46"/>
      <c r="AC197" s="117"/>
      <c r="AD197" s="120">
        <v>150.05282399999999</v>
      </c>
      <c r="AE197" s="121">
        <f t="shared" si="100"/>
        <v>1163.5037440000001</v>
      </c>
      <c r="AF197" t="s">
        <v>74</v>
      </c>
      <c r="AG197" s="46"/>
      <c r="AH197" s="117"/>
      <c r="AI197">
        <v>18.010565</v>
      </c>
      <c r="AJ197" s="76">
        <f t="shared" si="101"/>
        <v>1295.5460029999999</v>
      </c>
      <c r="AK197" t="s">
        <v>74</v>
      </c>
      <c r="AL197" s="46"/>
      <c r="AM197" s="117"/>
      <c r="AN197">
        <v>36.021129999999999</v>
      </c>
      <c r="AO197" s="76">
        <f t="shared" si="102"/>
        <v>1277.5354379999999</v>
      </c>
      <c r="AP197" t="s">
        <v>74</v>
      </c>
      <c r="AQ197" s="46"/>
      <c r="AR197" s="117"/>
      <c r="AS197">
        <v>54.031694999999999</v>
      </c>
      <c r="AT197" s="76">
        <f t="shared" si="103"/>
        <v>1259.5248730000001</v>
      </c>
      <c r="AU197" t="s">
        <v>74</v>
      </c>
      <c r="AV197" s="46"/>
      <c r="AW197" s="117"/>
    </row>
    <row r="198" spans="5:49">
      <c r="M198" s="46"/>
      <c r="N198" s="18" t="s">
        <v>82</v>
      </c>
      <c r="O198" s="71">
        <v>162.05282</v>
      </c>
      <c r="P198" s="9">
        <v>1426.6406320000001</v>
      </c>
      <c r="Q198" s="9" t="s">
        <v>74</v>
      </c>
      <c r="R198" s="46"/>
      <c r="S198" s="92"/>
      <c r="T198" s="9">
        <v>120.04226</v>
      </c>
      <c r="U198" s="118">
        <f t="shared" si="98"/>
        <v>1306.5983720000002</v>
      </c>
      <c r="V198" s="9" t="s">
        <v>74</v>
      </c>
      <c r="W198" s="46"/>
      <c r="X198" s="117"/>
      <c r="Y198" s="9">
        <v>90.031694999999999</v>
      </c>
      <c r="Z198" s="119">
        <f t="shared" si="99"/>
        <v>1336.6089370000002</v>
      </c>
      <c r="AA198" s="9" t="s">
        <v>74</v>
      </c>
      <c r="AB198" s="46"/>
      <c r="AC198" s="117"/>
      <c r="AD198" s="120">
        <v>150.05282399999999</v>
      </c>
      <c r="AE198" s="121">
        <f t="shared" si="100"/>
        <v>1276.5878080000002</v>
      </c>
      <c r="AF198" t="s">
        <v>74</v>
      </c>
      <c r="AG198" s="46"/>
      <c r="AH198" s="117"/>
      <c r="AI198">
        <v>18.010565</v>
      </c>
      <c r="AJ198" s="76">
        <f t="shared" si="101"/>
        <v>1408.6300670000001</v>
      </c>
      <c r="AK198" t="s">
        <v>74</v>
      </c>
      <c r="AL198" s="46"/>
      <c r="AM198" s="117"/>
      <c r="AN198">
        <v>36.021129999999999</v>
      </c>
      <c r="AO198" s="76">
        <f t="shared" si="102"/>
        <v>1390.619502</v>
      </c>
      <c r="AP198" t="s">
        <v>74</v>
      </c>
      <c r="AQ198" s="46"/>
      <c r="AR198" s="117"/>
      <c r="AS198">
        <v>54.031694999999999</v>
      </c>
      <c r="AT198" s="76">
        <f t="shared" si="103"/>
        <v>1372.6089370000002</v>
      </c>
      <c r="AU198" t="s">
        <v>74</v>
      </c>
      <c r="AV198" s="46"/>
      <c r="AW198" s="117"/>
    </row>
    <row r="199" spans="5:49">
      <c r="N199" s="187" t="s">
        <v>59</v>
      </c>
      <c r="O199" s="4"/>
      <c r="P199" s="4"/>
      <c r="Q199" s="4"/>
      <c r="R199" s="38">
        <f>SUM(R189:R198)</f>
        <v>15966.3</v>
      </c>
      <c r="S199" s="4"/>
      <c r="T199" s="4"/>
      <c r="U199" s="4"/>
      <c r="V199" s="4"/>
      <c r="W199" s="38">
        <f>SUM(W189:W198)</f>
        <v>14153.4</v>
      </c>
      <c r="X199" s="4"/>
      <c r="Y199" s="4"/>
      <c r="Z199" s="4"/>
      <c r="AA199" s="4"/>
      <c r="AB199" s="38">
        <f>SUM(AB189:AB198)</f>
        <v>11104</v>
      </c>
      <c r="AC199" s="4"/>
      <c r="AD199" s="4"/>
      <c r="AE199" s="4"/>
      <c r="AF199" s="4"/>
      <c r="AG199" s="38">
        <f>SUM(AG189:AG198)</f>
        <v>18357.7</v>
      </c>
      <c r="AH199" s="4"/>
      <c r="AI199" s="4"/>
      <c r="AJ199" s="4"/>
      <c r="AK199" s="4"/>
      <c r="AL199" s="38">
        <f>SUM(AL189:AL198)</f>
        <v>9142</v>
      </c>
      <c r="AM199" s="4"/>
      <c r="AN199" s="4"/>
      <c r="AO199" s="4"/>
      <c r="AP199" s="4"/>
      <c r="AQ199" s="38">
        <f>SUM(AQ189:AQ198)</f>
        <v>26246</v>
      </c>
      <c r="AR199" s="4"/>
      <c r="AS199" s="4"/>
      <c r="AT199" s="4"/>
      <c r="AU199" s="4"/>
      <c r="AV199" s="38">
        <f>SUM(AV189:AV198)</f>
        <v>20259.3</v>
      </c>
      <c r="AW199" s="4"/>
    </row>
    <row r="200" spans="5:49">
      <c r="R200" s="190">
        <f>R199/R166</f>
        <v>0.12950723932351868</v>
      </c>
      <c r="W200" s="188">
        <f>W199/R166</f>
        <v>0.11480228738289329</v>
      </c>
      <c r="AB200" s="188">
        <f>AB199/R166</f>
        <v>9.0067729245244754E-2</v>
      </c>
      <c r="AG200" s="188">
        <f>AG199/R166</f>
        <v>0.14890457071014318</v>
      </c>
    </row>
    <row r="201" spans="5:49" s="188" customFormat="1">
      <c r="R201" s="130">
        <v>1</v>
      </c>
      <c r="S201" s="130"/>
      <c r="T201" s="130"/>
      <c r="U201" s="130"/>
      <c r="V201" s="130"/>
      <c r="W201" s="130">
        <f>W199/R199</f>
        <v>0.88645459499069923</v>
      </c>
      <c r="AB201" s="130">
        <f>AB199/R199</f>
        <v>0.69546482278298671</v>
      </c>
      <c r="AG201" s="130">
        <f>AG199/R199</f>
        <v>1.1497779698489945</v>
      </c>
      <c r="AL201" s="130">
        <f>AL199/R199</f>
        <v>0.57258099872857204</v>
      </c>
      <c r="AM201" s="130"/>
      <c r="AN201" s="130"/>
      <c r="AO201" s="130"/>
      <c r="AP201" s="130"/>
      <c r="AQ201" s="130">
        <f>AQ199/R199</f>
        <v>1.6438373323813282</v>
      </c>
      <c r="AR201" s="130"/>
      <c r="AS201" s="130"/>
      <c r="AT201" s="130"/>
      <c r="AU201" s="130"/>
      <c r="AV201" s="130">
        <f>AV199/R199</f>
        <v>1.2688788260273201</v>
      </c>
    </row>
    <row r="203" spans="5:49">
      <c r="P203" s="189" t="s">
        <v>205</v>
      </c>
    </row>
    <row r="204" spans="5:49">
      <c r="O204" s="71">
        <v>162.05282</v>
      </c>
      <c r="R204" s="46"/>
      <c r="T204" s="9">
        <v>120.04226</v>
      </c>
      <c r="W204" s="46"/>
      <c r="Y204" s="9">
        <v>90.031694999999999</v>
      </c>
      <c r="AB204" s="46"/>
      <c r="AD204">
        <v>150.05282399999999</v>
      </c>
      <c r="AG204" s="46"/>
      <c r="AL204" s="46"/>
      <c r="AQ204" s="46"/>
      <c r="AV204" s="46"/>
    </row>
    <row r="205" spans="5:49">
      <c r="O205" s="9">
        <f>O204/2</f>
        <v>81.026409999999998</v>
      </c>
      <c r="P205" s="41" t="s">
        <v>119</v>
      </c>
      <c r="R205" s="46"/>
      <c r="T205">
        <f>T204/2</f>
        <v>60.021129999999999</v>
      </c>
      <c r="W205" s="46"/>
      <c r="Y205">
        <f>Y204/2</f>
        <v>45.0158475</v>
      </c>
      <c r="AB205" s="46"/>
      <c r="AD205">
        <f>AD204/2</f>
        <v>75.026411999999993</v>
      </c>
      <c r="AG205" s="46"/>
      <c r="AI205" t="e">
        <f>AI187/2</f>
        <v>#VALUE!</v>
      </c>
      <c r="AL205" s="46"/>
      <c r="AN205" t="e">
        <f>AO187/2</f>
        <v>#VALUE!</v>
      </c>
      <c r="AQ205" s="46"/>
      <c r="AS205" t="e">
        <f>AS187/2</f>
        <v>#VALUE!</v>
      </c>
      <c r="AV205" s="46"/>
    </row>
    <row r="206" spans="5:49">
      <c r="N206" s="54" t="s">
        <v>186</v>
      </c>
      <c r="O206" s="70"/>
      <c r="P206" s="103" t="s">
        <v>195</v>
      </c>
      <c r="Q206" s="104" t="s">
        <v>184</v>
      </c>
      <c r="R206" s="105" t="s">
        <v>64</v>
      </c>
      <c r="S206" s="103" t="s">
        <v>137</v>
      </c>
      <c r="T206" s="106" t="s">
        <v>100</v>
      </c>
      <c r="U206" s="107" t="s">
        <v>196</v>
      </c>
      <c r="V206" s="108" t="s">
        <v>197</v>
      </c>
      <c r="W206" s="136" t="s">
        <v>64</v>
      </c>
      <c r="X206" s="109" t="s">
        <v>116</v>
      </c>
      <c r="Y206" s="108" t="s">
        <v>134</v>
      </c>
      <c r="Z206" s="110" t="s">
        <v>198</v>
      </c>
      <c r="AA206" s="108" t="s">
        <v>199</v>
      </c>
      <c r="AB206" s="136" t="s">
        <v>64</v>
      </c>
      <c r="AC206" s="109" t="s">
        <v>116</v>
      </c>
      <c r="AD206" s="65" t="s">
        <v>135</v>
      </c>
      <c r="AE206" s="178" t="s">
        <v>200</v>
      </c>
      <c r="AF206" s="109" t="s">
        <v>200</v>
      </c>
      <c r="AG206" s="136" t="s">
        <v>64</v>
      </c>
      <c r="AH206" s="109" t="s">
        <v>61</v>
      </c>
      <c r="AI206" s="108" t="s">
        <v>158</v>
      </c>
      <c r="AJ206" s="91" t="s">
        <v>201</v>
      </c>
      <c r="AK206" s="5" t="s">
        <v>159</v>
      </c>
      <c r="AL206" s="116"/>
      <c r="AM206" s="109" t="s">
        <v>116</v>
      </c>
      <c r="AN206" s="108" t="s">
        <v>160</v>
      </c>
      <c r="AO206" s="91" t="s">
        <v>202</v>
      </c>
      <c r="AP206" s="5" t="s">
        <v>202</v>
      </c>
      <c r="AQ206" s="136"/>
      <c r="AR206" s="109" t="s">
        <v>116</v>
      </c>
      <c r="AS206" s="108" t="s">
        <v>163</v>
      </c>
      <c r="AT206" s="91" t="s">
        <v>203</v>
      </c>
      <c r="AU206" s="5" t="s">
        <v>203</v>
      </c>
      <c r="AV206" s="136"/>
      <c r="AW206" s="109" t="s">
        <v>116</v>
      </c>
    </row>
    <row r="207" spans="5:49">
      <c r="H207" s="11"/>
      <c r="I207" s="11"/>
      <c r="J207" s="41"/>
      <c r="M207" s="53" t="s">
        <v>114</v>
      </c>
      <c r="N207" s="13" t="s">
        <v>45</v>
      </c>
      <c r="O207" s="70"/>
      <c r="P207" s="109" t="s">
        <v>67</v>
      </c>
      <c r="Q207" s="109" t="s">
        <v>166</v>
      </c>
      <c r="R207" s="116"/>
      <c r="S207" s="109" t="s">
        <v>65</v>
      </c>
      <c r="T207" s="5"/>
      <c r="U207" s="113" t="s">
        <v>67</v>
      </c>
      <c r="V207" s="109" t="s">
        <v>167</v>
      </c>
      <c r="W207" s="116"/>
      <c r="X207" s="109" t="s">
        <v>65</v>
      </c>
      <c r="Y207" s="103" t="s">
        <v>183</v>
      </c>
      <c r="Z207" s="114" t="s">
        <v>67</v>
      </c>
      <c r="AA207" s="109" t="s">
        <v>167</v>
      </c>
      <c r="AB207" s="116"/>
      <c r="AC207" s="109" t="s">
        <v>65</v>
      </c>
      <c r="AD207" s="55" t="s">
        <v>183</v>
      </c>
      <c r="AE207" s="111" t="s">
        <v>67</v>
      </c>
      <c r="AF207" s="109" t="s">
        <v>167</v>
      </c>
      <c r="AG207" s="136"/>
      <c r="AH207" s="109" t="s">
        <v>65</v>
      </c>
      <c r="AI207" s="5"/>
      <c r="AJ207" s="91" t="s">
        <v>169</v>
      </c>
      <c r="AK207" s="5" t="s">
        <v>68</v>
      </c>
      <c r="AL207" s="116" t="s">
        <v>64</v>
      </c>
      <c r="AM207" s="109" t="s">
        <v>65</v>
      </c>
      <c r="AN207" s="109"/>
      <c r="AO207" s="91" t="s">
        <v>169</v>
      </c>
      <c r="AP207" s="5" t="s">
        <v>68</v>
      </c>
      <c r="AQ207" s="136" t="s">
        <v>170</v>
      </c>
      <c r="AR207" s="109" t="s">
        <v>65</v>
      </c>
      <c r="AS207" s="109"/>
      <c r="AT207" s="91" t="s">
        <v>169</v>
      </c>
      <c r="AU207" s="5" t="s">
        <v>68</v>
      </c>
      <c r="AV207" s="136" t="s">
        <v>170</v>
      </c>
      <c r="AW207" s="109" t="s">
        <v>65</v>
      </c>
    </row>
    <row r="208" spans="5:49">
      <c r="E208" s="87"/>
      <c r="F208" s="88"/>
      <c r="G208" s="11"/>
      <c r="H208" s="9"/>
      <c r="I208" s="9"/>
      <c r="J208" s="9"/>
      <c r="M208" s="63" t="s">
        <v>187</v>
      </c>
      <c r="N208" s="15" t="s">
        <v>56</v>
      </c>
      <c r="O208" s="9">
        <v>81.026409999999998</v>
      </c>
      <c r="P208" s="191">
        <f>P172+O208</f>
        <v>214.56468899999999</v>
      </c>
      <c r="Q208" s="139">
        <v>214.24700000000001</v>
      </c>
      <c r="R208" s="140">
        <v>2129</v>
      </c>
      <c r="S208" s="117">
        <f>Q208-P208</f>
        <v>-0.31768899999997302</v>
      </c>
      <c r="T208" s="9">
        <v>60.021129999999999</v>
      </c>
      <c r="U208" s="118">
        <f>P208-T208</f>
        <v>154.54355899999999</v>
      </c>
      <c r="V208" s="115" t="s">
        <v>74</v>
      </c>
      <c r="W208" s="116"/>
      <c r="X208" s="117"/>
      <c r="Y208" s="9">
        <v>45.0158475</v>
      </c>
      <c r="Z208" s="119">
        <f>P208-Y208</f>
        <v>169.54884149999998</v>
      </c>
      <c r="AA208" s="119">
        <v>169.17230000000001</v>
      </c>
      <c r="AB208" s="124">
        <v>2963</v>
      </c>
      <c r="AC208" s="117">
        <f>AA208-Z208</f>
        <v>-0.37654149999997344</v>
      </c>
      <c r="AD208" s="120">
        <v>75.026411999999993</v>
      </c>
      <c r="AE208" s="121">
        <f>P208-AD208</f>
        <v>139.53827699999999</v>
      </c>
      <c r="AF208" s="115" t="s">
        <v>74</v>
      </c>
      <c r="AG208" s="116"/>
      <c r="AH208" s="117"/>
      <c r="AI208" s="9">
        <v>9.0052824999999999</v>
      </c>
      <c r="AJ208" s="76">
        <f>P208-AI208</f>
        <v>205.55940649999999</v>
      </c>
      <c r="AK208" s="115" t="s">
        <v>74</v>
      </c>
      <c r="AL208" s="116"/>
      <c r="AM208" s="117"/>
      <c r="AN208" s="9">
        <v>18.010565</v>
      </c>
      <c r="AO208" s="76">
        <f>P208-AN208</f>
        <v>196.554124</v>
      </c>
      <c r="AP208" s="115" t="s">
        <v>74</v>
      </c>
      <c r="AQ208" s="116"/>
      <c r="AR208" s="117"/>
      <c r="AS208" s="9">
        <v>27.0158475</v>
      </c>
      <c r="AT208" s="76">
        <f>P208-AS208</f>
        <v>187.54884149999998</v>
      </c>
      <c r="AU208" s="76">
        <v>187.0865</v>
      </c>
      <c r="AV208" s="77">
        <v>7278</v>
      </c>
      <c r="AW208" s="117">
        <f>AU208-AT208</f>
        <v>-0.46234149999997953</v>
      </c>
    </row>
    <row r="209" spans="4:49">
      <c r="D209" s="41"/>
      <c r="E209" s="90"/>
      <c r="G209" s="9"/>
      <c r="H209" s="9"/>
      <c r="I209" s="46"/>
      <c r="J209" s="92"/>
      <c r="M209" s="63" t="s">
        <v>133</v>
      </c>
      <c r="N209" s="18" t="s">
        <v>49</v>
      </c>
      <c r="O209" s="9">
        <v>81.026409999999998</v>
      </c>
      <c r="P209" s="191">
        <f t="shared" ref="P209:P217" si="104">P173+O209</f>
        <v>278.61216999999999</v>
      </c>
      <c r="Q209" s="139">
        <v>278.47879999999998</v>
      </c>
      <c r="R209" s="140">
        <v>1634</v>
      </c>
      <c r="S209" s="117">
        <f t="shared" ref="S209:S216" si="105">Q209-P209</f>
        <v>-0.13337000000001353</v>
      </c>
      <c r="T209" s="9">
        <v>60.021129999999999</v>
      </c>
      <c r="U209" s="118">
        <f t="shared" ref="U209:U217" si="106">P209-T209</f>
        <v>218.59103999999999</v>
      </c>
      <c r="V209" s="115" t="s">
        <v>74</v>
      </c>
      <c r="W209" s="116"/>
      <c r="X209" s="117"/>
      <c r="Y209" s="9">
        <v>45.0158475</v>
      </c>
      <c r="Z209" s="119">
        <f t="shared" ref="Z209:Z217" si="107">P209-Y209</f>
        <v>233.59632249999999</v>
      </c>
      <c r="AA209" s="119">
        <v>233.2277</v>
      </c>
      <c r="AB209" s="124">
        <v>717.8</v>
      </c>
      <c r="AC209" s="117">
        <f t="shared" ref="AC209:AC216" si="108">AA209-Z209</f>
        <v>-0.36862249999998653</v>
      </c>
      <c r="AD209" s="120">
        <v>75.026411999999993</v>
      </c>
      <c r="AE209" s="121">
        <f t="shared" ref="AE209:AE217" si="109">P209-AD209</f>
        <v>203.585758</v>
      </c>
      <c r="AF209" s="121">
        <v>203.0899</v>
      </c>
      <c r="AG209" s="128">
        <v>1182</v>
      </c>
      <c r="AH209" s="117">
        <f t="shared" ref="AH209:AH216" si="110">AF209-AE209</f>
        <v>-0.49585799999999836</v>
      </c>
      <c r="AI209" s="9">
        <v>9.0052824999999999</v>
      </c>
      <c r="AJ209" s="76">
        <f t="shared" ref="AJ209:AJ217" si="111">P209-AI209</f>
        <v>269.60688749999997</v>
      </c>
      <c r="AK209" s="76">
        <v>269.3175</v>
      </c>
      <c r="AL209" s="77">
        <v>241</v>
      </c>
      <c r="AM209" s="117">
        <f t="shared" ref="AM209:AM217" si="112">AK209-AJ209</f>
        <v>-0.28938749999997526</v>
      </c>
      <c r="AN209" s="9">
        <v>18.010565</v>
      </c>
      <c r="AO209" s="76">
        <f t="shared" ref="AO209:AO217" si="113">P209-AN209</f>
        <v>260.60160500000001</v>
      </c>
      <c r="AP209" s="76">
        <v>260.32600000000002</v>
      </c>
      <c r="AQ209" s="77">
        <v>934.1</v>
      </c>
      <c r="AR209" s="117">
        <f t="shared" ref="AR209:AR217" si="114">AP209-AO209</f>
        <v>-0.27560499999998456</v>
      </c>
      <c r="AS209" s="9">
        <v>27.0158475</v>
      </c>
      <c r="AT209" s="76">
        <f t="shared" ref="AT209:AT217" si="115">P209-AS209</f>
        <v>251.59632249999999</v>
      </c>
      <c r="AU209" s="115" t="s">
        <v>74</v>
      </c>
      <c r="AV209" s="116"/>
      <c r="AW209" s="117"/>
    </row>
    <row r="210" spans="4:49">
      <c r="D210" s="41"/>
      <c r="E210" s="90"/>
      <c r="G210" s="9"/>
      <c r="H210" s="9"/>
      <c r="I210" s="46"/>
      <c r="J210" s="92"/>
      <c r="M210" s="149">
        <v>34.325699999999998</v>
      </c>
      <c r="N210" s="18" t="s">
        <v>58</v>
      </c>
      <c r="O210" s="9">
        <v>81.026409999999998</v>
      </c>
      <c r="P210" s="191">
        <f t="shared" si="104"/>
        <v>307.12290200000001</v>
      </c>
      <c r="Q210" s="139">
        <v>307.47089999999997</v>
      </c>
      <c r="R210" s="140">
        <v>2116</v>
      </c>
      <c r="S210" s="117">
        <f t="shared" si="105"/>
        <v>0.34799799999996139</v>
      </c>
      <c r="T210" s="9">
        <v>60.021129999999999</v>
      </c>
      <c r="U210" s="118">
        <f t="shared" si="106"/>
        <v>247.10177200000001</v>
      </c>
      <c r="V210" s="115" t="s">
        <v>74</v>
      </c>
      <c r="W210" s="116"/>
      <c r="X210" s="117"/>
      <c r="Y210" s="9">
        <v>45.0158475</v>
      </c>
      <c r="Z210" s="119">
        <f t="shared" si="107"/>
        <v>262.1070545</v>
      </c>
      <c r="AA210" s="115" t="s">
        <v>74</v>
      </c>
      <c r="AB210" s="116"/>
      <c r="AC210" s="117"/>
      <c r="AD210" s="120">
        <v>75.026411999999993</v>
      </c>
      <c r="AE210" s="121">
        <f t="shared" si="109"/>
        <v>232.09649000000002</v>
      </c>
      <c r="AF210" s="121">
        <v>232.26660000000001</v>
      </c>
      <c r="AG210" s="128">
        <v>10300</v>
      </c>
      <c r="AH210" s="117">
        <f t="shared" si="110"/>
        <v>0.17010999999999399</v>
      </c>
      <c r="AI210" s="9">
        <v>9.0052824999999999</v>
      </c>
      <c r="AJ210" s="76">
        <f t="shared" si="111"/>
        <v>298.11761949999999</v>
      </c>
      <c r="AK210" s="76">
        <v>298.31220000000002</v>
      </c>
      <c r="AL210" s="77">
        <v>1043</v>
      </c>
      <c r="AM210" s="117">
        <f t="shared" si="112"/>
        <v>0.19458050000002913</v>
      </c>
      <c r="AN210" s="9">
        <v>18.010565</v>
      </c>
      <c r="AO210" s="76">
        <f t="shared" si="113"/>
        <v>289.11233700000003</v>
      </c>
      <c r="AP210" s="76">
        <v>289.33150000000001</v>
      </c>
      <c r="AQ210" s="77">
        <v>5902</v>
      </c>
      <c r="AR210" s="117">
        <f t="shared" si="114"/>
        <v>0.21916299999998046</v>
      </c>
      <c r="AS210" s="9">
        <v>27.0158475</v>
      </c>
      <c r="AT210" s="76">
        <f t="shared" si="115"/>
        <v>280.1070545</v>
      </c>
      <c r="AU210" s="115" t="s">
        <v>74</v>
      </c>
      <c r="AV210" s="116"/>
      <c r="AW210" s="117"/>
    </row>
    <row r="211" spans="4:49">
      <c r="D211" s="41"/>
      <c r="E211" s="90"/>
      <c r="G211" s="9"/>
      <c r="H211" s="9"/>
      <c r="I211" s="46"/>
      <c r="J211" s="92"/>
      <c r="M211" s="150" t="s">
        <v>188</v>
      </c>
      <c r="N211" s="18" t="s">
        <v>60</v>
      </c>
      <c r="O211" s="9">
        <v>81.026409999999998</v>
      </c>
      <c r="P211" s="191">
        <f t="shared" si="104"/>
        <v>357.64674100000002</v>
      </c>
      <c r="Q211" s="115" t="s">
        <v>74</v>
      </c>
      <c r="R211" s="116"/>
      <c r="S211" s="117"/>
      <c r="T211" s="9">
        <v>60.021129999999999</v>
      </c>
      <c r="U211" s="118">
        <f t="shared" si="106"/>
        <v>297.62561100000005</v>
      </c>
      <c r="V211" s="118">
        <v>297.36750000000001</v>
      </c>
      <c r="W211" s="123">
        <v>440.7</v>
      </c>
      <c r="X211" s="117">
        <f t="shared" ref="X211:X217" si="116">V211-U211</f>
        <v>-0.25811100000004217</v>
      </c>
      <c r="Y211" s="9">
        <v>45.0158475</v>
      </c>
      <c r="Z211" s="119">
        <f t="shared" si="107"/>
        <v>312.63089350000001</v>
      </c>
      <c r="AA211" s="115" t="s">
        <v>74</v>
      </c>
      <c r="AB211" s="116"/>
      <c r="AC211" s="117"/>
      <c r="AD211" s="120">
        <v>75.026411999999993</v>
      </c>
      <c r="AE211" s="121">
        <f t="shared" si="109"/>
        <v>282.62032900000003</v>
      </c>
      <c r="AF211" s="121">
        <v>282.28609999999998</v>
      </c>
      <c r="AG211" s="128">
        <v>9890</v>
      </c>
      <c r="AH211" s="117">
        <f t="shared" si="110"/>
        <v>-0.33422900000005029</v>
      </c>
      <c r="AI211" s="9">
        <v>9.0052824999999999</v>
      </c>
      <c r="AJ211" s="76">
        <f t="shared" si="111"/>
        <v>348.6414585</v>
      </c>
      <c r="AK211" s="76">
        <v>349.1148</v>
      </c>
      <c r="AL211" s="77">
        <v>3063</v>
      </c>
      <c r="AM211" s="117">
        <f t="shared" si="112"/>
        <v>0.47334150000000363</v>
      </c>
      <c r="AN211" s="9">
        <v>18.010565</v>
      </c>
      <c r="AO211" s="76">
        <f t="shared" si="113"/>
        <v>339.63617600000003</v>
      </c>
      <c r="AP211" s="76">
        <v>339.37020000000001</v>
      </c>
      <c r="AQ211" s="77">
        <v>1829</v>
      </c>
      <c r="AR211" s="117">
        <f t="shared" si="114"/>
        <v>-0.2659760000000233</v>
      </c>
      <c r="AS211" s="9">
        <v>27.0158475</v>
      </c>
      <c r="AT211" s="76">
        <f t="shared" si="115"/>
        <v>330.63089350000001</v>
      </c>
      <c r="AU211" s="76">
        <v>330.4522</v>
      </c>
      <c r="AV211" s="77">
        <v>19080</v>
      </c>
      <c r="AW211" s="117">
        <f t="shared" ref="AW211:AW217" si="117">AU211-AT211</f>
        <v>-0.1786935000000085</v>
      </c>
    </row>
    <row r="212" spans="4:49">
      <c r="D212" s="41"/>
      <c r="E212" s="90"/>
      <c r="G212" s="9"/>
      <c r="H212" s="9"/>
      <c r="I212" s="46"/>
      <c r="J212" s="92"/>
      <c r="N212" s="18" t="s">
        <v>62</v>
      </c>
      <c r="O212" s="9">
        <v>81.026409999999998</v>
      </c>
      <c r="P212" s="191">
        <f t="shared" si="104"/>
        <v>415.160213</v>
      </c>
      <c r="Q212" s="115" t="s">
        <v>74</v>
      </c>
      <c r="R212" s="116"/>
      <c r="S212" s="117"/>
      <c r="T212" s="9">
        <v>60.021129999999999</v>
      </c>
      <c r="U212" s="118">
        <f t="shared" si="106"/>
        <v>355.13908300000003</v>
      </c>
      <c r="V212" s="115" t="s">
        <v>74</v>
      </c>
      <c r="W212" s="116"/>
      <c r="X212" s="117"/>
      <c r="Y212" s="9">
        <v>45.0158475</v>
      </c>
      <c r="Z212" s="119">
        <f t="shared" si="107"/>
        <v>370.14436549999999</v>
      </c>
      <c r="AA212" s="119">
        <v>370.46839999999997</v>
      </c>
      <c r="AB212" s="124">
        <v>11910</v>
      </c>
      <c r="AC212" s="117">
        <f t="shared" si="108"/>
        <v>0.32403449999998202</v>
      </c>
      <c r="AD212" s="120">
        <v>75.026411999999993</v>
      </c>
      <c r="AE212" s="121">
        <f t="shared" si="109"/>
        <v>340.13380100000001</v>
      </c>
      <c r="AF212" s="121">
        <v>340.50880000000001</v>
      </c>
      <c r="AG212" s="128">
        <v>1382</v>
      </c>
      <c r="AH212" s="117">
        <f t="shared" si="110"/>
        <v>0.37499900000000252</v>
      </c>
      <c r="AI212" s="9">
        <v>9.0052824999999999</v>
      </c>
      <c r="AJ212" s="76">
        <f t="shared" si="111"/>
        <v>406.15493049999998</v>
      </c>
      <c r="AK212" s="76">
        <v>406.16759999999999</v>
      </c>
      <c r="AL212" s="77">
        <v>8635</v>
      </c>
      <c r="AM212" s="117">
        <f t="shared" si="112"/>
        <v>1.2669500000015432E-2</v>
      </c>
      <c r="AN212" s="9">
        <v>18.010565</v>
      </c>
      <c r="AO212" s="76">
        <f t="shared" si="113"/>
        <v>397.14964800000001</v>
      </c>
      <c r="AP212" s="76">
        <v>397.41849999999999</v>
      </c>
      <c r="AQ212" s="77">
        <v>3664</v>
      </c>
      <c r="AR212" s="117">
        <f t="shared" si="114"/>
        <v>0.26885199999998122</v>
      </c>
      <c r="AS212" s="9">
        <v>27.0158475</v>
      </c>
      <c r="AT212" s="76">
        <f t="shared" si="115"/>
        <v>388.14436549999999</v>
      </c>
      <c r="AU212" s="76">
        <v>388.0342</v>
      </c>
      <c r="AV212" s="77">
        <v>26690</v>
      </c>
      <c r="AW212" s="117">
        <f t="shared" si="117"/>
        <v>-0.1101654999999937</v>
      </c>
    </row>
    <row r="213" spans="4:49">
      <c r="D213" s="41"/>
      <c r="E213" s="90"/>
      <c r="G213" s="9"/>
      <c r="H213" s="9"/>
      <c r="I213" s="46"/>
      <c r="J213" s="92"/>
      <c r="N213" s="18" t="s">
        <v>54</v>
      </c>
      <c r="O213" s="9">
        <v>81.026409999999998</v>
      </c>
      <c r="P213" s="191">
        <f t="shared" si="104"/>
        <v>464.69441999999998</v>
      </c>
      <c r="Q213" s="139">
        <v>464.45600000000002</v>
      </c>
      <c r="R213" s="140">
        <v>4326</v>
      </c>
      <c r="S213" s="117">
        <f t="shared" si="105"/>
        <v>-0.23841999999996233</v>
      </c>
      <c r="T213" s="9">
        <v>60.021129999999999</v>
      </c>
      <c r="U213" s="118">
        <f t="shared" si="106"/>
        <v>404.67328999999995</v>
      </c>
      <c r="V213" s="115" t="s">
        <v>74</v>
      </c>
      <c r="W213" s="116"/>
      <c r="X213" s="117"/>
      <c r="Y213" s="9">
        <v>45.0158475</v>
      </c>
      <c r="Z213" s="119">
        <f t="shared" si="107"/>
        <v>419.67857249999997</v>
      </c>
      <c r="AA213" s="119">
        <v>419.33659999999998</v>
      </c>
      <c r="AB213" s="124">
        <v>5695</v>
      </c>
      <c r="AC213" s="117">
        <f t="shared" si="108"/>
        <v>-0.34197249999999713</v>
      </c>
      <c r="AD213" s="120">
        <v>75.026411999999993</v>
      </c>
      <c r="AE213" s="121">
        <f t="shared" si="109"/>
        <v>389.66800799999999</v>
      </c>
      <c r="AF213" s="115" t="s">
        <v>74</v>
      </c>
      <c r="AG213" s="116"/>
      <c r="AH213" s="117"/>
      <c r="AI213" s="9">
        <v>9.0052824999999999</v>
      </c>
      <c r="AJ213" s="76">
        <f t="shared" si="111"/>
        <v>455.68913749999996</v>
      </c>
      <c r="AK213" s="115" t="s">
        <v>74</v>
      </c>
      <c r="AL213" s="116"/>
      <c r="AM213" s="117"/>
      <c r="AN213" s="9">
        <v>18.010565</v>
      </c>
      <c r="AO213" s="76">
        <f t="shared" si="113"/>
        <v>446.68385499999999</v>
      </c>
      <c r="AP213" s="76">
        <v>446.65910000000002</v>
      </c>
      <c r="AQ213" s="77">
        <v>14390</v>
      </c>
      <c r="AR213" s="117">
        <f t="shared" si="114"/>
        <v>-2.4754999999970551E-2</v>
      </c>
      <c r="AS213" s="9">
        <v>27.0158475</v>
      </c>
      <c r="AT213" s="76">
        <f t="shared" si="115"/>
        <v>437.67857249999997</v>
      </c>
      <c r="AU213" s="76">
        <v>437.49220000000003</v>
      </c>
      <c r="AV213" s="77">
        <v>4180</v>
      </c>
      <c r="AW213" s="117">
        <f t="shared" si="117"/>
        <v>-0.18637249999994765</v>
      </c>
    </row>
    <row r="214" spans="4:49">
      <c r="D214" s="41"/>
      <c r="E214" s="90"/>
      <c r="G214" s="9"/>
      <c r="H214" s="9"/>
      <c r="I214" s="46"/>
      <c r="J214" s="92"/>
      <c r="N214" s="18" t="s">
        <v>70</v>
      </c>
      <c r="O214" s="9">
        <v>81.026409999999998</v>
      </c>
      <c r="P214" s="191">
        <f t="shared" si="104"/>
        <v>528.72370899999999</v>
      </c>
      <c r="Q214" s="115" t="s">
        <v>74</v>
      </c>
      <c r="R214" s="116"/>
      <c r="S214" s="117"/>
      <c r="T214" s="9">
        <v>60.021129999999999</v>
      </c>
      <c r="U214" s="118">
        <f t="shared" si="106"/>
        <v>468.70257900000001</v>
      </c>
      <c r="V214" s="115" t="s">
        <v>74</v>
      </c>
      <c r="W214" s="116"/>
      <c r="X214" s="117"/>
      <c r="Y214" s="9">
        <v>45.0158475</v>
      </c>
      <c r="Z214" s="119">
        <f t="shared" si="107"/>
        <v>483.70786149999998</v>
      </c>
      <c r="AA214" s="115" t="s">
        <v>74</v>
      </c>
      <c r="AB214" s="116"/>
      <c r="AC214" s="117"/>
      <c r="AD214" s="120">
        <v>75.026411999999993</v>
      </c>
      <c r="AE214" s="121">
        <f t="shared" si="109"/>
        <v>453.69729699999999</v>
      </c>
      <c r="AF214" s="115" t="s">
        <v>74</v>
      </c>
      <c r="AG214" s="116"/>
      <c r="AH214" s="117"/>
      <c r="AI214" s="9">
        <v>9.0052824999999999</v>
      </c>
      <c r="AJ214" s="76">
        <f t="shared" si="111"/>
        <v>519.71842649999996</v>
      </c>
      <c r="AK214" s="170">
        <v>519.25940000000003</v>
      </c>
      <c r="AL214" s="171">
        <v>5434</v>
      </c>
      <c r="AM214" s="117">
        <f t="shared" si="112"/>
        <v>-0.45902649999993628</v>
      </c>
      <c r="AN214" s="9">
        <v>18.010565</v>
      </c>
      <c r="AO214" s="76">
        <f t="shared" si="113"/>
        <v>510.713144</v>
      </c>
      <c r="AP214" s="76">
        <v>510.45359999999999</v>
      </c>
      <c r="AQ214" s="77">
        <v>1653</v>
      </c>
      <c r="AR214" s="117">
        <f t="shared" si="114"/>
        <v>-0.25954400000000533</v>
      </c>
      <c r="AS214" s="9">
        <v>27.0158475</v>
      </c>
      <c r="AT214" s="76">
        <f t="shared" si="115"/>
        <v>501.70786149999998</v>
      </c>
      <c r="AU214" s="115" t="s">
        <v>74</v>
      </c>
      <c r="AV214" s="116"/>
      <c r="AW214" s="117"/>
    </row>
    <row r="215" spans="4:49">
      <c r="D215" s="41"/>
      <c r="E215" s="90"/>
      <c r="G215" s="9"/>
      <c r="H215" s="9"/>
      <c r="I215" s="46"/>
      <c r="J215" s="92"/>
      <c r="N215" s="18" t="s">
        <v>76</v>
      </c>
      <c r="O215" s="9">
        <v>81.026409999999998</v>
      </c>
      <c r="P215" s="191">
        <f t="shared" si="104"/>
        <v>564.24226599999997</v>
      </c>
      <c r="Q215" s="139">
        <v>564.19479999999999</v>
      </c>
      <c r="R215" s="140">
        <v>1734</v>
      </c>
      <c r="S215" s="117">
        <f t="shared" si="105"/>
        <v>-4.7465999999985797E-2</v>
      </c>
      <c r="T215" s="9">
        <v>60.021129999999999</v>
      </c>
      <c r="U215" s="118">
        <f t="shared" si="106"/>
        <v>504.221136</v>
      </c>
      <c r="V215" s="115" t="s">
        <v>74</v>
      </c>
      <c r="W215" s="116"/>
      <c r="X215" s="117"/>
      <c r="Y215" s="9">
        <v>45.0158475</v>
      </c>
      <c r="Z215" s="119">
        <f t="shared" si="107"/>
        <v>519.22641850000002</v>
      </c>
      <c r="AA215" s="119">
        <v>519.25940000000003</v>
      </c>
      <c r="AB215" s="124">
        <v>5434</v>
      </c>
      <c r="AC215" s="117">
        <f t="shared" si="108"/>
        <v>3.2981500000005326E-2</v>
      </c>
      <c r="AD215" s="120">
        <v>75.026411999999993</v>
      </c>
      <c r="AE215" s="121">
        <f t="shared" si="109"/>
        <v>489.21585399999998</v>
      </c>
      <c r="AF215" s="121">
        <v>489.30860000000001</v>
      </c>
      <c r="AG215" s="128">
        <v>445.7</v>
      </c>
      <c r="AH215" s="117">
        <f t="shared" si="110"/>
        <v>9.2746000000033746E-2</v>
      </c>
      <c r="AI215" s="9">
        <v>9.0052824999999999</v>
      </c>
      <c r="AJ215" s="76">
        <f t="shared" si="111"/>
        <v>555.23698349999995</v>
      </c>
      <c r="AK215" s="76">
        <v>555.60209999999995</v>
      </c>
      <c r="AL215" s="77">
        <v>4378</v>
      </c>
      <c r="AM215" s="117">
        <f t="shared" si="112"/>
        <v>0.36511649999999918</v>
      </c>
      <c r="AN215" s="9">
        <v>18.010565</v>
      </c>
      <c r="AO215" s="76">
        <f t="shared" si="113"/>
        <v>546.23170099999993</v>
      </c>
      <c r="AP215" s="186">
        <v>546.3954</v>
      </c>
      <c r="AQ215" s="192">
        <v>70390</v>
      </c>
      <c r="AR215" s="117">
        <f t="shared" si="114"/>
        <v>0.1636990000000651</v>
      </c>
      <c r="AS215" s="9">
        <v>27.0158475</v>
      </c>
      <c r="AT215" s="76">
        <f t="shared" si="115"/>
        <v>537.22641850000002</v>
      </c>
      <c r="AU215" s="76">
        <v>537.69510000000002</v>
      </c>
      <c r="AV215" s="77">
        <v>2904</v>
      </c>
      <c r="AW215" s="117">
        <f t="shared" si="117"/>
        <v>0.46868150000000242</v>
      </c>
    </row>
    <row r="216" spans="4:49">
      <c r="D216" s="41"/>
      <c r="E216" s="90"/>
      <c r="G216" s="9"/>
      <c r="H216" s="9"/>
      <c r="I216" s="46"/>
      <c r="J216" s="92"/>
      <c r="N216" s="18" t="s">
        <v>79</v>
      </c>
      <c r="O216" s="9">
        <v>81.026409999999998</v>
      </c>
      <c r="P216" s="191">
        <f t="shared" si="104"/>
        <v>657.28192199999989</v>
      </c>
      <c r="Q216" s="139">
        <v>657.55129999999997</v>
      </c>
      <c r="R216" s="140">
        <v>6665</v>
      </c>
      <c r="S216" s="117">
        <f t="shared" si="105"/>
        <v>0.26937800000007428</v>
      </c>
      <c r="T216" s="9">
        <v>60.021129999999999</v>
      </c>
      <c r="U216" s="118">
        <f t="shared" si="106"/>
        <v>597.26079199999992</v>
      </c>
      <c r="V216" s="118">
        <v>597.14949999999999</v>
      </c>
      <c r="W216" s="123">
        <v>3368</v>
      </c>
      <c r="X216" s="117">
        <f t="shared" si="116"/>
        <v>-0.11129199999993489</v>
      </c>
      <c r="Y216" s="9">
        <v>45.0158475</v>
      </c>
      <c r="Z216" s="119">
        <f t="shared" si="107"/>
        <v>612.26607449999995</v>
      </c>
      <c r="AA216" s="119">
        <v>612.12980000000005</v>
      </c>
      <c r="AB216" s="124">
        <v>152.9</v>
      </c>
      <c r="AC216" s="117">
        <f t="shared" si="108"/>
        <v>-0.13627449999989949</v>
      </c>
      <c r="AD216" s="120">
        <v>75.026411999999993</v>
      </c>
      <c r="AE216" s="121">
        <f t="shared" si="109"/>
        <v>582.25550999999996</v>
      </c>
      <c r="AF216" s="121">
        <v>582.3528</v>
      </c>
      <c r="AG216" s="128">
        <v>8034</v>
      </c>
      <c r="AH216" s="117">
        <f t="shared" si="110"/>
        <v>9.7290000000043619E-2</v>
      </c>
      <c r="AI216" s="9">
        <v>9.0052824999999999</v>
      </c>
      <c r="AJ216" s="76">
        <f t="shared" si="111"/>
        <v>648.27663949999987</v>
      </c>
      <c r="AK216" s="76">
        <v>648.56560000000002</v>
      </c>
      <c r="AL216" s="77">
        <v>6136</v>
      </c>
      <c r="AM216" s="117">
        <f t="shared" si="112"/>
        <v>0.28896050000014384</v>
      </c>
      <c r="AN216" s="9">
        <v>18.010565</v>
      </c>
      <c r="AO216" s="76">
        <f t="shared" si="113"/>
        <v>639.27135699999985</v>
      </c>
      <c r="AP216" s="193">
        <v>639.09720000000004</v>
      </c>
      <c r="AR216" s="117">
        <f t="shared" si="114"/>
        <v>-0.17415699999980916</v>
      </c>
      <c r="AS216" s="9">
        <v>27.0158475</v>
      </c>
      <c r="AT216" s="76">
        <f t="shared" si="115"/>
        <v>630.26607449999995</v>
      </c>
      <c r="AU216" s="186">
        <v>630.33759999999995</v>
      </c>
      <c r="AV216" s="192">
        <v>107800</v>
      </c>
      <c r="AW216" s="117">
        <f t="shared" si="117"/>
        <v>7.1525500000007014E-2</v>
      </c>
    </row>
    <row r="217" spans="4:49">
      <c r="D217" s="41"/>
      <c r="E217" s="90"/>
      <c r="G217" s="9"/>
      <c r="N217" s="18" t="s">
        <v>82</v>
      </c>
      <c r="O217" s="9">
        <v>81.026409999999998</v>
      </c>
      <c r="P217" s="191">
        <f t="shared" si="104"/>
        <v>713.82395399999996</v>
      </c>
      <c r="Q217" s="115" t="s">
        <v>74</v>
      </c>
      <c r="R217" s="116"/>
      <c r="S217" s="117"/>
      <c r="T217" s="9">
        <v>60.021129999999999</v>
      </c>
      <c r="U217" s="118">
        <f t="shared" si="106"/>
        <v>653.80282399999999</v>
      </c>
      <c r="V217" s="118">
        <v>654.29999999999995</v>
      </c>
      <c r="W217" s="123">
        <v>386.5</v>
      </c>
      <c r="X217" s="117">
        <f t="shared" si="116"/>
        <v>0.49717599999996764</v>
      </c>
      <c r="Y217" s="9">
        <v>45.0158475</v>
      </c>
      <c r="Z217" s="119">
        <f t="shared" si="107"/>
        <v>668.80810650000001</v>
      </c>
      <c r="AA217" s="119">
        <v>668.49710000000005</v>
      </c>
      <c r="AB217" s="124">
        <v>7107</v>
      </c>
      <c r="AC217" s="117"/>
      <c r="AD217" s="120">
        <v>75.026411999999993</v>
      </c>
      <c r="AE217" s="121">
        <f t="shared" si="109"/>
        <v>638.79754200000002</v>
      </c>
      <c r="AF217" s="115" t="s">
        <v>206</v>
      </c>
      <c r="AG217" s="116"/>
      <c r="AH217" s="117"/>
      <c r="AI217" s="9">
        <v>9.0052824999999999</v>
      </c>
      <c r="AJ217" s="76">
        <f t="shared" si="111"/>
        <v>704.81867149999994</v>
      </c>
      <c r="AK217" s="76">
        <v>704.41690000000006</v>
      </c>
      <c r="AL217" s="77">
        <v>1750</v>
      </c>
      <c r="AM217" s="117">
        <f t="shared" si="112"/>
        <v>-0.4017714999998816</v>
      </c>
      <c r="AN217" s="9">
        <v>18.010565</v>
      </c>
      <c r="AO217" s="76">
        <f t="shared" si="113"/>
        <v>695.81338899999992</v>
      </c>
      <c r="AP217" s="76">
        <v>695.56449999999995</v>
      </c>
      <c r="AQ217" s="77">
        <v>789.1</v>
      </c>
      <c r="AR217" s="117">
        <f t="shared" si="114"/>
        <v>-0.24888899999996283</v>
      </c>
      <c r="AS217" s="9">
        <v>27.0158475</v>
      </c>
      <c r="AT217" s="76">
        <f t="shared" si="115"/>
        <v>686.80810650000001</v>
      </c>
      <c r="AU217" s="76">
        <v>686.44060000000002</v>
      </c>
      <c r="AV217" s="77">
        <v>439.7</v>
      </c>
      <c r="AW217" s="117">
        <f t="shared" si="117"/>
        <v>-0.36750649999999041</v>
      </c>
    </row>
    <row r="218" spans="4:49" s="46" customFormat="1">
      <c r="D218"/>
      <c r="E218"/>
      <c r="F218"/>
      <c r="G218"/>
      <c r="H218"/>
      <c r="I218"/>
      <c r="J218"/>
      <c r="N218" s="187" t="s">
        <v>59</v>
      </c>
      <c r="O218" s="64"/>
      <c r="P218" s="147"/>
      <c r="Q218" s="147"/>
      <c r="R218" s="38">
        <f>SUM(R212:R217)</f>
        <v>12725</v>
      </c>
      <c r="S218" s="147"/>
      <c r="T218" s="147"/>
      <c r="U218" s="147"/>
      <c r="V218" s="147"/>
      <c r="W218" s="38">
        <f>SUM(W211:W217)</f>
        <v>4195.2</v>
      </c>
      <c r="X218" s="147"/>
      <c r="Y218" s="147"/>
      <c r="Z218" s="147"/>
      <c r="AA218" s="147"/>
      <c r="AB218" s="38">
        <f>SUM(AB208:AB217)</f>
        <v>33979.699999999997</v>
      </c>
      <c r="AC218" s="147"/>
      <c r="AD218" s="147"/>
      <c r="AE218" s="147"/>
      <c r="AF218" s="147"/>
      <c r="AG218" s="38">
        <f>SUM(AG209:AG217)</f>
        <v>31233.7</v>
      </c>
      <c r="AH218" s="147"/>
      <c r="AI218" s="147"/>
      <c r="AJ218" s="147"/>
      <c r="AK218" s="147"/>
      <c r="AL218" s="38">
        <f>SUM(AL209:AL217)</f>
        <v>30680</v>
      </c>
      <c r="AM218" s="147"/>
      <c r="AN218" s="147"/>
      <c r="AO218" s="147"/>
      <c r="AP218" s="147"/>
      <c r="AQ218" s="38">
        <f>SUM(AQ209:AQ217)</f>
        <v>99551.200000000012</v>
      </c>
      <c r="AR218" s="147"/>
      <c r="AS218" s="147"/>
      <c r="AT218" s="147"/>
      <c r="AU218" s="147"/>
      <c r="AV218" s="38">
        <f>SUM(AV208:AV217)</f>
        <v>168371.7</v>
      </c>
      <c r="AW218" s="147"/>
    </row>
    <row r="219" spans="4:49" s="130" customFormat="1">
      <c r="R219" s="130">
        <v>1</v>
      </c>
      <c r="W219" s="130">
        <f>W218/R218</f>
        <v>0.32968172888015718</v>
      </c>
      <c r="AB219" s="130">
        <f>AB218/R218</f>
        <v>2.6703104125736736</v>
      </c>
      <c r="AG219" s="130">
        <f>AG218/R218</f>
        <v>2.454514734774067</v>
      </c>
      <c r="AL219" s="130">
        <f>AL218/R218</f>
        <v>2.4110019646365424</v>
      </c>
      <c r="AQ219" s="130">
        <f>AQ218/R218</f>
        <v>7.823277013752457</v>
      </c>
      <c r="AV219" s="130">
        <f>AV218/R218</f>
        <v>13.231567779960708</v>
      </c>
    </row>
    <row r="221" spans="4:49">
      <c r="AP221" s="194" t="s">
        <v>207</v>
      </c>
      <c r="AQ221" s="194"/>
    </row>
    <row r="222" spans="4:49">
      <c r="AP222" s="195">
        <v>1861000</v>
      </c>
    </row>
    <row r="224" spans="4:49">
      <c r="N224" s="41"/>
      <c r="P224" s="8"/>
      <c r="Q224" s="212"/>
      <c r="R224" s="212"/>
      <c r="S224" s="94"/>
      <c r="T224" s="330"/>
      <c r="U224" s="9"/>
      <c r="V224" s="8"/>
      <c r="X224" s="152"/>
      <c r="Y224" s="152"/>
      <c r="Z224" s="152"/>
      <c r="AA224" s="197" t="s">
        <v>67</v>
      </c>
      <c r="AB224" s="197" t="s">
        <v>68</v>
      </c>
      <c r="AC224" s="197" t="s">
        <v>64</v>
      </c>
      <c r="AD224" s="197" t="s">
        <v>61</v>
      </c>
      <c r="AE224" s="152" t="s">
        <v>208</v>
      </c>
      <c r="AF224" s="201" t="s">
        <v>186</v>
      </c>
    </row>
    <row r="225" spans="7:92">
      <c r="N225" s="41"/>
      <c r="Q225" s="43"/>
      <c r="R225" s="43"/>
      <c r="S225" s="331"/>
      <c r="T225" s="92"/>
      <c r="U225" s="9"/>
      <c r="V225" s="41"/>
      <c r="X225" s="152"/>
      <c r="Y225" s="152"/>
      <c r="Z225" s="152"/>
      <c r="AA225" s="152"/>
      <c r="AB225" s="152"/>
      <c r="AC225" s="152"/>
      <c r="AD225" s="152"/>
      <c r="AE225" s="152" t="s">
        <v>209</v>
      </c>
      <c r="AF225" s="201" t="s">
        <v>210</v>
      </c>
    </row>
    <row r="226" spans="7:92">
      <c r="N226" s="41"/>
      <c r="Q226" s="43"/>
      <c r="R226" s="43"/>
      <c r="S226" s="331"/>
      <c r="T226" s="92"/>
      <c r="U226" s="9"/>
      <c r="X226" s="152" t="s">
        <v>211</v>
      </c>
      <c r="Y226" s="152" t="s">
        <v>141</v>
      </c>
      <c r="Z226" s="152"/>
      <c r="AA226" s="82">
        <v>420.54488115666669</v>
      </c>
      <c r="AB226" s="82">
        <v>420.78809999999999</v>
      </c>
      <c r="AC226" s="83">
        <v>45840</v>
      </c>
      <c r="AD226" s="204">
        <v>0.24321884333329535</v>
      </c>
      <c r="AE226" s="152" t="s">
        <v>212</v>
      </c>
      <c r="AF226" s="152" t="s">
        <v>149</v>
      </c>
    </row>
    <row r="227" spans="7:92">
      <c r="N227" s="41"/>
      <c r="Q227" s="43"/>
      <c r="R227" s="43"/>
      <c r="S227" s="331"/>
      <c r="T227" s="92"/>
      <c r="U227" s="332"/>
      <c r="V227" s="333"/>
      <c r="X227" s="152" t="s">
        <v>144</v>
      </c>
      <c r="Y227" s="152" t="s">
        <v>141</v>
      </c>
      <c r="Z227" s="152"/>
      <c r="AA227" s="82">
        <v>426.22040582333335</v>
      </c>
      <c r="AB227" s="82">
        <v>426.44152204058202</v>
      </c>
      <c r="AC227" s="83">
        <v>103000</v>
      </c>
      <c r="AD227" s="204">
        <v>0.22111621724866382</v>
      </c>
      <c r="AE227" s="152"/>
      <c r="AF227" s="152"/>
    </row>
    <row r="228" spans="7:92">
      <c r="N228" s="41"/>
      <c r="Q228" s="43"/>
      <c r="R228" s="11"/>
      <c r="S228" s="331"/>
      <c r="T228" s="92"/>
      <c r="U228" s="332"/>
      <c r="V228" s="333"/>
      <c r="X228" s="152" t="s">
        <v>213</v>
      </c>
      <c r="Y228" s="152" t="s">
        <v>141</v>
      </c>
      <c r="Z228" s="152"/>
      <c r="AA228" s="82">
        <v>430.22039782333331</v>
      </c>
      <c r="AB228" s="82">
        <v>430.1644</v>
      </c>
      <c r="AC228" s="83">
        <v>5.5997823333313997E-2</v>
      </c>
      <c r="AD228" s="204">
        <v>-5.5997823333314045E-2</v>
      </c>
      <c r="AE228" s="152" t="s">
        <v>214</v>
      </c>
      <c r="AF228" s="152" t="s">
        <v>149</v>
      </c>
    </row>
    <row r="229" spans="7:92">
      <c r="N229" s="41"/>
      <c r="Q229" s="43"/>
      <c r="R229" s="43"/>
      <c r="S229" s="331"/>
      <c r="T229" s="92"/>
      <c r="U229" s="9"/>
      <c r="X229" s="152" t="s">
        <v>215</v>
      </c>
      <c r="Y229" s="152" t="s">
        <v>141</v>
      </c>
      <c r="Z229" s="152"/>
      <c r="AA229" s="82">
        <v>440.22391915666668</v>
      </c>
      <c r="AB229" s="82">
        <v>440.20170000000002</v>
      </c>
      <c r="AC229" s="83">
        <v>2.2219156666665199E-2</v>
      </c>
      <c r="AD229" s="204">
        <v>-2.2219156666665185E-2</v>
      </c>
      <c r="AE229" s="152" t="s">
        <v>216</v>
      </c>
      <c r="AF229" s="152"/>
    </row>
    <row r="230" spans="7:92">
      <c r="N230" s="41"/>
      <c r="Q230" s="43"/>
      <c r="R230" s="43"/>
      <c r="S230" s="331"/>
      <c r="T230" s="92"/>
      <c r="U230" s="9"/>
      <c r="X230" s="152" t="s">
        <v>261</v>
      </c>
      <c r="Y230" s="152" t="s">
        <v>141</v>
      </c>
      <c r="Z230" s="152"/>
      <c r="AA230" s="82">
        <v>450.22744082333338</v>
      </c>
      <c r="AB230" s="82">
        <v>450.28289999999998</v>
      </c>
      <c r="AC230" s="83">
        <v>5.5459176666602161E-2</v>
      </c>
      <c r="AD230" s="204">
        <v>5.5459176666602161E-2</v>
      </c>
      <c r="AE230" s="152" t="s">
        <v>218</v>
      </c>
      <c r="AF230" s="152" t="s">
        <v>149</v>
      </c>
    </row>
    <row r="231" spans="7:92">
      <c r="G231" s="87"/>
      <c r="H231" s="208"/>
      <c r="I231" s="87"/>
      <c r="J231" s="87"/>
      <c r="K231" s="25"/>
      <c r="L231" s="87"/>
      <c r="M231" s="87"/>
      <c r="N231" s="41"/>
      <c r="Q231" s="43"/>
      <c r="R231" s="43"/>
      <c r="S231" s="331"/>
      <c r="T231" s="92"/>
      <c r="V231" s="333"/>
      <c r="W231" s="87"/>
      <c r="X231" s="152" t="s">
        <v>138</v>
      </c>
      <c r="Y231" s="152" t="s">
        <v>141</v>
      </c>
      <c r="Z231" s="152"/>
      <c r="AA231" s="82">
        <v>412.2131318233333</v>
      </c>
      <c r="AB231" s="82">
        <v>412.38990000000001</v>
      </c>
      <c r="AC231" s="83">
        <v>3890</v>
      </c>
      <c r="AD231" s="204">
        <v>0.17676817666671241</v>
      </c>
      <c r="AE231" s="152" t="s">
        <v>212</v>
      </c>
      <c r="AF231" s="152" t="s">
        <v>149</v>
      </c>
      <c r="AG231" s="88"/>
      <c r="AH231" s="9"/>
      <c r="AI231" s="9"/>
      <c r="AJ231" s="92"/>
      <c r="AK231" s="9"/>
      <c r="AL231" s="9"/>
      <c r="AM231" s="9"/>
      <c r="AN231" s="9"/>
      <c r="AO231" s="92"/>
      <c r="AP231" s="9"/>
      <c r="AQ231" s="9"/>
      <c r="AR231" s="9"/>
      <c r="AS231" s="9"/>
      <c r="AT231" s="92"/>
      <c r="AU231" s="9"/>
      <c r="AV231" s="9"/>
      <c r="AW231" s="9"/>
      <c r="AX231" s="9"/>
      <c r="AY231" s="92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</row>
    <row r="232" spans="7:92">
      <c r="N232" s="41"/>
      <c r="Q232" s="43"/>
      <c r="R232" s="43"/>
      <c r="S232" s="331"/>
      <c r="T232" s="92"/>
      <c r="U232" s="9"/>
      <c r="V232" s="332"/>
      <c r="X232" s="152" t="s">
        <v>219</v>
      </c>
      <c r="Y232" s="152" t="s">
        <v>141</v>
      </c>
      <c r="Z232" s="152"/>
      <c r="AA232" s="82">
        <v>407.20950582333336</v>
      </c>
      <c r="AB232" s="82">
        <v>407.50709999999998</v>
      </c>
      <c r="AC232" s="83">
        <v>1824</v>
      </c>
      <c r="AD232" s="204">
        <v>0.29759417666662102</v>
      </c>
      <c r="AE232" s="152" t="s">
        <v>212</v>
      </c>
      <c r="AF232" s="152" t="s">
        <v>149</v>
      </c>
    </row>
    <row r="233" spans="7:92">
      <c r="N233" s="41"/>
      <c r="Q233" s="43"/>
      <c r="R233" s="43"/>
      <c r="S233" s="331"/>
      <c r="T233" s="92"/>
      <c r="V233" s="333"/>
      <c r="X233" s="152"/>
      <c r="Y233" s="152"/>
      <c r="Z233" s="152"/>
      <c r="AA233" s="82"/>
      <c r="AB233" s="82"/>
      <c r="AC233" s="83"/>
      <c r="AD233" s="204"/>
      <c r="AE233" s="152"/>
      <c r="AF233" s="152"/>
    </row>
    <row r="234" spans="7:92">
      <c r="N234" s="41"/>
      <c r="Q234" s="43"/>
      <c r="R234" s="43"/>
      <c r="S234" s="331"/>
      <c r="T234" s="92"/>
      <c r="U234" s="332"/>
      <c r="V234" s="333"/>
      <c r="X234" s="152"/>
      <c r="Y234" s="152"/>
      <c r="Z234" s="152"/>
      <c r="AA234" s="82"/>
      <c r="AB234" s="82"/>
      <c r="AC234" s="83"/>
      <c r="AD234" s="204"/>
      <c r="AE234" s="152"/>
      <c r="AF234" s="152"/>
    </row>
    <row r="235" spans="7:92">
      <c r="N235" s="41"/>
      <c r="Q235" s="43"/>
      <c r="R235" s="43"/>
      <c r="S235" s="331"/>
      <c r="T235" s="92"/>
      <c r="U235" s="9"/>
      <c r="V235" s="332"/>
      <c r="X235" s="152" t="s">
        <v>142</v>
      </c>
      <c r="Y235" s="152" t="s">
        <v>139</v>
      </c>
      <c r="Z235" s="152"/>
      <c r="AA235" s="82">
        <v>1258.6360854699999</v>
      </c>
      <c r="AB235" s="82" t="s">
        <v>74</v>
      </c>
      <c r="AC235" s="83"/>
      <c r="AD235" s="204"/>
      <c r="AE235" s="152" t="s">
        <v>209</v>
      </c>
      <c r="AF235" s="152"/>
    </row>
    <row r="236" spans="7:92">
      <c r="X236" s="152" t="s">
        <v>142</v>
      </c>
      <c r="Y236" s="152" t="s">
        <v>141</v>
      </c>
      <c r="Z236" s="152"/>
      <c r="AA236" s="82">
        <v>420.21687915666666</v>
      </c>
      <c r="AB236" s="82" t="s">
        <v>74</v>
      </c>
      <c r="AC236" s="83"/>
      <c r="AD236" s="204"/>
      <c r="AE236" s="152"/>
      <c r="AF236" s="152"/>
    </row>
    <row r="237" spans="7:92">
      <c r="X237" s="152" t="s">
        <v>144</v>
      </c>
      <c r="Y237" s="152" t="s">
        <v>139</v>
      </c>
      <c r="Z237" s="152"/>
      <c r="AA237" s="82">
        <v>1276.6467</v>
      </c>
      <c r="AB237" s="82" t="s">
        <v>74</v>
      </c>
      <c r="AC237" s="83"/>
      <c r="AD237" s="204"/>
      <c r="AE237" s="152" t="s">
        <v>173</v>
      </c>
      <c r="AF237" s="152"/>
    </row>
  </sheetData>
  <hyperlinks>
    <hyperlink ref="G6" r:id="rId1" xr:uid="{09FCF7FA-5FCF-4F39-A4D0-4E0D2AB82C7B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1A7C-5D8A-4DC7-93DE-F8B2221B2BF7}">
  <dimension ref="G1:BV196"/>
  <sheetViews>
    <sheetView zoomScale="46" zoomScaleNormal="46" workbookViewId="0">
      <selection activeCell="E19" sqref="E19"/>
    </sheetView>
  </sheetViews>
  <sheetFormatPr defaultRowHeight="14.4"/>
  <cols>
    <col min="10" max="10" width="12.109375" customWidth="1"/>
    <col min="11" max="11" width="12.88671875" customWidth="1"/>
    <col min="12" max="12" width="9.33203125" customWidth="1"/>
    <col min="13" max="13" width="9.5546875" customWidth="1"/>
    <col min="17" max="17" width="11.33203125" customWidth="1"/>
    <col min="19" max="19" width="11.88671875" customWidth="1"/>
    <col min="20" max="20" width="14.33203125" customWidth="1"/>
    <col min="21" max="21" width="10.109375" bestFit="1" customWidth="1"/>
    <col min="22" max="22" width="9.33203125" bestFit="1" customWidth="1"/>
    <col min="23" max="23" width="11" customWidth="1"/>
    <col min="24" max="24" width="9.5546875" customWidth="1"/>
    <col min="25" max="25" width="11.109375" customWidth="1"/>
    <col min="26" max="26" width="9.44140625" bestFit="1" customWidth="1"/>
    <col min="27" max="27" width="9.6640625" bestFit="1" customWidth="1"/>
    <col min="28" max="28" width="9.88671875" customWidth="1"/>
    <col min="29" max="29" width="10.109375" customWidth="1"/>
    <col min="30" max="30" width="13.109375" bestFit="1" customWidth="1"/>
    <col min="31" max="32" width="9.33203125" bestFit="1" customWidth="1"/>
    <col min="34" max="34" width="10.5546875" customWidth="1"/>
    <col min="37" max="37" width="10" customWidth="1"/>
    <col min="38" max="38" width="11.44140625" bestFit="1" customWidth="1"/>
    <col min="39" max="39" width="10.33203125" customWidth="1"/>
    <col min="42" max="42" width="10.5546875" customWidth="1"/>
    <col min="44" max="44" width="10.88671875" customWidth="1"/>
    <col min="45" max="45" width="9.5546875" bestFit="1" customWidth="1"/>
    <col min="46" max="46" width="9.33203125" bestFit="1" customWidth="1"/>
    <col min="47" max="47" width="9.6640625" bestFit="1" customWidth="1"/>
    <col min="49" max="49" width="10.33203125" customWidth="1"/>
    <col min="52" max="52" width="11.88671875" customWidth="1"/>
    <col min="54" max="55" width="9.5546875" bestFit="1" customWidth="1"/>
    <col min="56" max="56" width="9.44140625" bestFit="1" customWidth="1"/>
    <col min="57" max="57" width="9.6640625" bestFit="1" customWidth="1"/>
    <col min="59" max="59" width="9.5546875" bestFit="1" customWidth="1"/>
    <col min="62" max="62" width="10" customWidth="1"/>
    <col min="64" max="64" width="9.5546875" bestFit="1" customWidth="1"/>
    <col min="65" max="65" width="10.88671875" customWidth="1"/>
    <col min="66" max="66" width="9.33203125" bestFit="1" customWidth="1"/>
    <col min="67" max="67" width="9.5546875" bestFit="1" customWidth="1"/>
    <col min="69" max="69" width="12.5546875" customWidth="1"/>
    <col min="70" max="70" width="12.21875" customWidth="1"/>
    <col min="72" max="72" width="11.33203125" customWidth="1"/>
  </cols>
  <sheetData>
    <row r="1" spans="7:72"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  <c r="AF1" t="s">
        <v>26</v>
      </c>
      <c r="AG1" t="s">
        <v>27</v>
      </c>
    </row>
    <row r="2" spans="7:72">
      <c r="G2">
        <v>18335</v>
      </c>
      <c r="H2" s="112" t="s">
        <v>59</v>
      </c>
      <c r="I2" s="41">
        <v>133</v>
      </c>
      <c r="J2" t="s">
        <v>222</v>
      </c>
      <c r="K2" s="209"/>
      <c r="L2" t="s">
        <v>29</v>
      </c>
      <c r="M2">
        <v>1.42E-7</v>
      </c>
      <c r="N2" s="210">
        <v>388.6</v>
      </c>
      <c r="O2" s="78">
        <v>2</v>
      </c>
      <c r="P2">
        <v>719.85041831724595</v>
      </c>
      <c r="Q2">
        <v>719.85337096838498</v>
      </c>
      <c r="R2">
        <v>1438.69356016449</v>
      </c>
      <c r="S2">
        <v>1438.69946547</v>
      </c>
      <c r="T2">
        <v>-4.1046136802019797</v>
      </c>
      <c r="U2" t="s">
        <v>30</v>
      </c>
      <c r="V2" t="s">
        <v>31</v>
      </c>
      <c r="W2">
        <v>388.61268881661903</v>
      </c>
      <c r="X2">
        <v>388.61268881661903</v>
      </c>
      <c r="Y2" t="s">
        <v>32</v>
      </c>
      <c r="Z2" s="91" t="s">
        <v>223</v>
      </c>
      <c r="AA2" t="s">
        <v>224</v>
      </c>
      <c r="AB2" t="s">
        <v>225</v>
      </c>
      <c r="AC2">
        <v>34.288899999999998</v>
      </c>
      <c r="AE2" s="211">
        <v>1437.6863000000001</v>
      </c>
      <c r="AF2" s="211">
        <v>1437.6922</v>
      </c>
      <c r="AX2" s="9"/>
    </row>
    <row r="4" spans="7:72">
      <c r="AU4" s="212"/>
      <c r="AV4" s="8"/>
    </row>
    <row r="5" spans="7:72">
      <c r="AU5" s="9"/>
    </row>
    <row r="6" spans="7:72">
      <c r="AU6" s="9"/>
      <c r="BE6" s="9"/>
      <c r="BJ6" s="9"/>
    </row>
    <row r="7" spans="7:72">
      <c r="T7" s="48" t="s">
        <v>108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9"/>
      <c r="BJ7" s="9"/>
    </row>
    <row r="8" spans="7:72">
      <c r="BJ8" s="9"/>
    </row>
    <row r="9" spans="7:72" ht="21">
      <c r="P9" s="20"/>
      <c r="Q9" s="20" t="s">
        <v>48</v>
      </c>
      <c r="R9" s="20"/>
      <c r="S9" s="2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1"/>
      <c r="AF9" s="51"/>
      <c r="AG9" s="51"/>
    </row>
    <row r="10" spans="7:72">
      <c r="Y10" s="8" t="s">
        <v>109</v>
      </c>
      <c r="Z10" s="8"/>
      <c r="AA10" s="8"/>
      <c r="AB10" s="8"/>
      <c r="AC10" s="8"/>
      <c r="AD10" s="8"/>
      <c r="AG10" s="52" t="s">
        <v>110</v>
      </c>
      <c r="AH10" s="52"/>
      <c r="AM10" s="8" t="s">
        <v>111</v>
      </c>
      <c r="AW10" s="39" t="s">
        <v>112</v>
      </c>
      <c r="AX10" s="39"/>
      <c r="AY10" s="39"/>
      <c r="AZ10" s="39"/>
      <c r="BP10" s="52" t="s">
        <v>113</v>
      </c>
      <c r="BQ10" s="52"/>
    </row>
    <row r="11" spans="7:72">
      <c r="V11" s="213" t="s">
        <v>226</v>
      </c>
      <c r="AA11" s="213" t="s">
        <v>226</v>
      </c>
      <c r="AF11" s="213" t="s">
        <v>226</v>
      </c>
      <c r="AK11" s="213" t="s">
        <v>226</v>
      </c>
      <c r="AP11" s="213" t="s">
        <v>226</v>
      </c>
      <c r="AU11" s="213" t="s">
        <v>226</v>
      </c>
      <c r="AZ11" s="213" t="s">
        <v>226</v>
      </c>
      <c r="BE11" s="213" t="s">
        <v>226</v>
      </c>
      <c r="BJ11" s="213" t="s">
        <v>226</v>
      </c>
      <c r="BO11" s="213" t="s">
        <v>226</v>
      </c>
      <c r="BT11" s="213" t="s">
        <v>226</v>
      </c>
    </row>
    <row r="12" spans="7:72">
      <c r="H12" s="39" t="s">
        <v>230</v>
      </c>
      <c r="L12" s="217">
        <v>2.0000000000000002E-5</v>
      </c>
      <c r="P12" s="53" t="s">
        <v>114</v>
      </c>
      <c r="Q12" s="54" t="s">
        <v>227</v>
      </c>
      <c r="R12" s="12"/>
      <c r="S12" s="13" t="s">
        <v>43</v>
      </c>
      <c r="T12" s="55" t="s">
        <v>43</v>
      </c>
      <c r="U12" s="55"/>
      <c r="V12" s="55" t="s">
        <v>228</v>
      </c>
      <c r="W12" s="55"/>
      <c r="X12" s="56" t="s">
        <v>43</v>
      </c>
      <c r="Y12" s="22" t="s">
        <v>43</v>
      </c>
      <c r="Z12" s="55"/>
      <c r="AA12" s="55" t="s">
        <v>228</v>
      </c>
      <c r="AB12" s="55" t="s">
        <v>117</v>
      </c>
      <c r="AC12" s="57" t="s">
        <v>43</v>
      </c>
      <c r="AD12" s="55" t="s">
        <v>43</v>
      </c>
      <c r="AE12" s="55"/>
      <c r="AF12" s="55" t="s">
        <v>228</v>
      </c>
      <c r="AG12" s="55" t="s">
        <v>117</v>
      </c>
      <c r="AH12" s="58" t="s">
        <v>43</v>
      </c>
      <c r="AI12" s="55" t="s">
        <v>43</v>
      </c>
      <c r="AJ12" s="55"/>
      <c r="AK12" s="55" t="s">
        <v>228</v>
      </c>
      <c r="AL12" s="55"/>
      <c r="AM12" s="59" t="s">
        <v>43</v>
      </c>
      <c r="AN12" s="22" t="s">
        <v>43</v>
      </c>
      <c r="AO12" s="55"/>
      <c r="AP12" s="55" t="s">
        <v>228</v>
      </c>
      <c r="AQ12" s="55"/>
      <c r="AR12" s="60" t="s">
        <v>43</v>
      </c>
      <c r="AS12" s="22" t="s">
        <v>43</v>
      </c>
      <c r="AT12" s="61"/>
      <c r="AU12" s="55" t="s">
        <v>228</v>
      </c>
      <c r="AV12" s="55"/>
      <c r="AW12" s="62" t="s">
        <v>43</v>
      </c>
      <c r="AX12" s="22" t="s">
        <v>43</v>
      </c>
      <c r="AY12" s="55"/>
      <c r="AZ12" s="55" t="s">
        <v>228</v>
      </c>
      <c r="BA12" s="55"/>
      <c r="BB12" s="62" t="s">
        <v>43</v>
      </c>
      <c r="BC12" s="22" t="s">
        <v>43</v>
      </c>
      <c r="BD12" s="55"/>
      <c r="BE12" s="55" t="s">
        <v>228</v>
      </c>
      <c r="BF12" s="55"/>
      <c r="BG12" s="62" t="s">
        <v>43</v>
      </c>
      <c r="BH12" s="22" t="s">
        <v>43</v>
      </c>
      <c r="BI12" s="55"/>
      <c r="BJ12" s="55" t="s">
        <v>228</v>
      </c>
      <c r="BK12" s="55"/>
      <c r="BL12" s="62" t="s">
        <v>43</v>
      </c>
      <c r="BM12" s="22" t="s">
        <v>43</v>
      </c>
      <c r="BN12" s="55"/>
      <c r="BO12" s="55" t="s">
        <v>228</v>
      </c>
      <c r="BP12" s="55" t="s">
        <v>117</v>
      </c>
      <c r="BQ12" s="58" t="s">
        <v>43</v>
      </c>
      <c r="BR12" s="55" t="s">
        <v>43</v>
      </c>
      <c r="BS12" s="55"/>
      <c r="BT12" s="55" t="s">
        <v>228</v>
      </c>
    </row>
    <row r="13" spans="7:72">
      <c r="P13" s="63" t="s">
        <v>229</v>
      </c>
      <c r="Q13" s="18" t="s">
        <v>45</v>
      </c>
      <c r="R13" s="12"/>
      <c r="S13" s="64" t="s">
        <v>67</v>
      </c>
      <c r="T13" s="55" t="s">
        <v>68</v>
      </c>
      <c r="U13" s="55" t="s">
        <v>64</v>
      </c>
      <c r="V13" s="214">
        <v>2.0000000000000002E-5</v>
      </c>
      <c r="W13" s="55"/>
      <c r="X13" s="56" t="s">
        <v>119</v>
      </c>
      <c r="Y13" s="22" t="s">
        <v>119</v>
      </c>
      <c r="Z13" s="22" t="s">
        <v>64</v>
      </c>
      <c r="AA13" s="214">
        <v>2.0000000000000002E-5</v>
      </c>
      <c r="AB13" s="55">
        <v>120</v>
      </c>
      <c r="AC13" s="57" t="s">
        <v>120</v>
      </c>
      <c r="AD13" s="55" t="s">
        <v>120</v>
      </c>
      <c r="AE13" s="55" t="s">
        <v>64</v>
      </c>
      <c r="AF13" s="214">
        <v>2.0000000000000002E-5</v>
      </c>
      <c r="AG13" s="55" t="s">
        <v>121</v>
      </c>
      <c r="AH13" s="58" t="s">
        <v>122</v>
      </c>
      <c r="AI13" s="55" t="s">
        <v>122</v>
      </c>
      <c r="AJ13" s="55" t="s">
        <v>64</v>
      </c>
      <c r="AK13" s="214">
        <v>2.0000000000000002E-5</v>
      </c>
      <c r="AL13" s="65" t="s">
        <v>123</v>
      </c>
      <c r="AM13" s="59" t="s">
        <v>124</v>
      </c>
      <c r="AN13" s="22" t="s">
        <v>124</v>
      </c>
      <c r="AO13" s="22" t="s">
        <v>64</v>
      </c>
      <c r="AP13" s="214">
        <v>2.0000000000000002E-5</v>
      </c>
      <c r="AQ13" s="65" t="s">
        <v>125</v>
      </c>
      <c r="AR13" s="60" t="s">
        <v>126</v>
      </c>
      <c r="AS13" s="22" t="s">
        <v>126</v>
      </c>
      <c r="AT13" s="23" t="s">
        <v>64</v>
      </c>
      <c r="AU13" s="214">
        <v>2.0000000000000002E-5</v>
      </c>
      <c r="AV13" s="55"/>
      <c r="AW13" s="62" t="s">
        <v>127</v>
      </c>
      <c r="AX13" s="22" t="s">
        <v>127</v>
      </c>
      <c r="AY13" s="22" t="s">
        <v>64</v>
      </c>
      <c r="AZ13" s="214">
        <v>2.0000000000000002E-5</v>
      </c>
      <c r="BA13" s="55"/>
      <c r="BB13" s="62" t="s">
        <v>128</v>
      </c>
      <c r="BC13" s="22" t="s">
        <v>128</v>
      </c>
      <c r="BD13" s="22" t="s">
        <v>64</v>
      </c>
      <c r="BE13" s="214">
        <v>2.0000000000000002E-5</v>
      </c>
      <c r="BF13" s="55"/>
      <c r="BG13" s="62" t="s">
        <v>129</v>
      </c>
      <c r="BH13" s="22" t="s">
        <v>129</v>
      </c>
      <c r="BI13" s="22" t="s">
        <v>64</v>
      </c>
      <c r="BJ13" s="214">
        <v>2.0000000000000002E-5</v>
      </c>
      <c r="BK13" s="55"/>
      <c r="BL13" s="62" t="s">
        <v>130</v>
      </c>
      <c r="BM13" s="22" t="s">
        <v>130</v>
      </c>
      <c r="BN13" s="22" t="s">
        <v>64</v>
      </c>
      <c r="BO13" s="214">
        <v>2.0000000000000002E-5</v>
      </c>
      <c r="BP13" s="55" t="s">
        <v>131</v>
      </c>
      <c r="BQ13" s="58" t="s">
        <v>132</v>
      </c>
      <c r="BR13" s="55" t="s">
        <v>132</v>
      </c>
      <c r="BS13" s="55" t="s">
        <v>64</v>
      </c>
      <c r="BT13" s="214">
        <v>2.0000000000000002E-5</v>
      </c>
    </row>
    <row r="14" spans="7:72">
      <c r="M14" s="218" t="s">
        <v>231</v>
      </c>
      <c r="P14" s="63" t="s">
        <v>133</v>
      </c>
      <c r="Q14" s="15" t="s">
        <v>56</v>
      </c>
      <c r="R14" s="13">
        <v>11</v>
      </c>
      <c r="S14" s="12"/>
      <c r="T14" s="55"/>
      <c r="U14" s="55"/>
      <c r="V14" s="55"/>
      <c r="W14" s="66"/>
      <c r="X14" s="56" t="s">
        <v>67</v>
      </c>
      <c r="Y14" s="22" t="s">
        <v>68</v>
      </c>
      <c r="Z14" s="31"/>
      <c r="AA14" s="27"/>
      <c r="AB14" s="67" t="s">
        <v>100</v>
      </c>
      <c r="AC14" s="68" t="s">
        <v>67</v>
      </c>
      <c r="AD14" s="27" t="s">
        <v>68</v>
      </c>
      <c r="AE14" s="31"/>
      <c r="AF14" s="27"/>
      <c r="AG14" s="67"/>
      <c r="AH14" s="69" t="s">
        <v>67</v>
      </c>
      <c r="AI14" s="27" t="s">
        <v>68</v>
      </c>
      <c r="AJ14" s="31"/>
      <c r="AK14" s="27"/>
      <c r="AL14" s="100" t="s">
        <v>134</v>
      </c>
      <c r="AM14" s="59" t="s">
        <v>67</v>
      </c>
      <c r="AN14" s="22" t="s">
        <v>68</v>
      </c>
      <c r="AO14" s="27"/>
      <c r="AP14" s="27"/>
      <c r="AQ14" s="215" t="s">
        <v>135</v>
      </c>
      <c r="AR14" s="60" t="s">
        <v>67</v>
      </c>
      <c r="AS14" s="22" t="s">
        <v>68</v>
      </c>
      <c r="AT14" s="31"/>
      <c r="AU14" s="27"/>
      <c r="AV14" s="66"/>
      <c r="AW14" s="62" t="s">
        <v>67</v>
      </c>
      <c r="AX14" s="22" t="s">
        <v>68</v>
      </c>
      <c r="AY14" s="31"/>
      <c r="AZ14" s="27"/>
      <c r="BA14" s="27"/>
      <c r="BB14" s="62" t="s">
        <v>67</v>
      </c>
      <c r="BC14" s="22" t="s">
        <v>68</v>
      </c>
      <c r="BD14" s="31"/>
      <c r="BE14" s="27"/>
      <c r="BF14" s="27"/>
      <c r="BG14" s="62" t="s">
        <v>67</v>
      </c>
      <c r="BH14" s="22" t="s">
        <v>68</v>
      </c>
      <c r="BI14" s="31"/>
      <c r="BJ14" s="27"/>
      <c r="BK14" s="27"/>
      <c r="BL14" s="62" t="s">
        <v>67</v>
      </c>
      <c r="BM14" s="22" t="s">
        <v>68</v>
      </c>
      <c r="BN14" s="31"/>
      <c r="BO14" s="27"/>
      <c r="BP14" s="67"/>
      <c r="BQ14" s="69" t="s">
        <v>67</v>
      </c>
      <c r="BR14" s="27" t="s">
        <v>68</v>
      </c>
      <c r="BS14" s="31"/>
      <c r="BT14" s="29"/>
    </row>
    <row r="15" spans="7:72">
      <c r="M15" s="218" t="s">
        <v>232</v>
      </c>
      <c r="P15">
        <v>34.288899999999998</v>
      </c>
      <c r="Q15" s="18" t="s">
        <v>49</v>
      </c>
      <c r="R15" s="13">
        <v>10</v>
      </c>
      <c r="S15" s="70">
        <v>1173.637483</v>
      </c>
      <c r="T15" s="70">
        <v>1173.6371999999999</v>
      </c>
      <c r="U15" s="79">
        <v>5434</v>
      </c>
      <c r="V15" s="30">
        <f>(T15-S15)/S15</f>
        <v>-2.4113067636346237E-7</v>
      </c>
      <c r="W15" s="71">
        <v>162.05282</v>
      </c>
      <c r="X15" s="36">
        <f t="shared" ref="X15:X24" si="0">S15+W15</f>
        <v>1335.6903029999999</v>
      </c>
      <c r="Y15" s="30" t="s">
        <v>74</v>
      </c>
      <c r="Z15" s="30"/>
      <c r="AA15" s="216"/>
      <c r="AB15" s="9">
        <v>42.010599999999997</v>
      </c>
      <c r="AC15" s="72">
        <f>S15+AB15</f>
        <v>1215.648083</v>
      </c>
      <c r="AD15" s="27" t="s">
        <v>74</v>
      </c>
      <c r="AE15" s="27"/>
      <c r="AF15" s="216"/>
      <c r="AG15" s="9">
        <v>24</v>
      </c>
      <c r="AH15" s="73">
        <f t="shared" ref="AH15:AH24" si="1">S15+AG15</f>
        <v>1197.637483</v>
      </c>
      <c r="AI15" s="30" t="s">
        <v>74</v>
      </c>
      <c r="AJ15" s="27"/>
      <c r="AK15" s="216"/>
      <c r="AL15" s="9">
        <v>72.021124999999998</v>
      </c>
      <c r="AM15" s="74">
        <f t="shared" ref="AM15:AM24" si="2">S15+AL15</f>
        <v>1245.658608</v>
      </c>
      <c r="AN15" s="30" t="s">
        <v>74</v>
      </c>
      <c r="AO15" s="30"/>
      <c r="AP15" s="216"/>
      <c r="AQ15" s="9">
        <v>12</v>
      </c>
      <c r="AR15" s="75">
        <f>S15+AQ15</f>
        <v>1185.637483</v>
      </c>
      <c r="AS15" s="30" t="s">
        <v>74</v>
      </c>
      <c r="AT15" s="30"/>
      <c r="AU15" s="216"/>
      <c r="AV15" s="9">
        <v>144.04230000000001</v>
      </c>
      <c r="AW15" s="76">
        <f>S15+AV15</f>
        <v>1317.679783</v>
      </c>
      <c r="AX15" s="30" t="s">
        <v>93</v>
      </c>
      <c r="AY15" s="30"/>
      <c r="AZ15" s="216"/>
      <c r="BA15" s="9">
        <v>126.0317</v>
      </c>
      <c r="BB15" s="76">
        <f>S15+BA15</f>
        <v>1299.669183</v>
      </c>
      <c r="BC15" s="30" t="s">
        <v>74</v>
      </c>
      <c r="BD15" s="30"/>
      <c r="BE15" s="216"/>
      <c r="BF15" s="9">
        <v>108.0211</v>
      </c>
      <c r="BG15" s="76">
        <f>S15+BF15</f>
        <v>1281.6585829999999</v>
      </c>
      <c r="BH15" s="30" t="s">
        <v>74</v>
      </c>
      <c r="BI15" s="31"/>
      <c r="BJ15" s="216"/>
      <c r="BK15" s="9">
        <v>78.010599999999997</v>
      </c>
      <c r="BL15" s="76">
        <f>S15+BK15</f>
        <v>1251.648083</v>
      </c>
      <c r="BM15" s="30" t="s">
        <v>74</v>
      </c>
      <c r="BN15" s="30"/>
      <c r="BO15" s="216"/>
      <c r="BP15">
        <v>54.010559999999998</v>
      </c>
      <c r="BQ15" s="73">
        <f t="shared" ref="BQ15:BQ24" si="3">S15+BP15</f>
        <v>1227.6480429999999</v>
      </c>
      <c r="BR15" s="27" t="s">
        <v>74</v>
      </c>
      <c r="BS15" s="27"/>
      <c r="BT15" s="216"/>
    </row>
    <row r="16" spans="7:72">
      <c r="M16" s="222" t="s">
        <v>228</v>
      </c>
      <c r="P16" s="78" t="s">
        <v>136</v>
      </c>
      <c r="Q16" s="18" t="s">
        <v>58</v>
      </c>
      <c r="R16" s="13">
        <v>9</v>
      </c>
      <c r="S16" s="70">
        <v>1045.54252</v>
      </c>
      <c r="T16" s="70">
        <v>1045.5415</v>
      </c>
      <c r="U16" s="79">
        <v>299000</v>
      </c>
      <c r="V16" s="216">
        <f>(T16-S16)/S16</f>
        <v>-9.7557008004405028E-7</v>
      </c>
      <c r="W16" s="71">
        <v>162.05282</v>
      </c>
      <c r="X16" s="36">
        <f t="shared" si="0"/>
        <v>1207.5953399999999</v>
      </c>
      <c r="Y16" s="30" t="s">
        <v>74</v>
      </c>
      <c r="Z16" s="84"/>
      <c r="AA16" s="216"/>
      <c r="AB16" s="9">
        <v>42.010599999999997</v>
      </c>
      <c r="AC16" s="72">
        <f t="shared" ref="AC16:AC24" si="4">S16+AB16</f>
        <v>1087.55312</v>
      </c>
      <c r="AD16" s="27" t="s">
        <v>74</v>
      </c>
      <c r="AE16" s="27"/>
      <c r="AF16" s="216"/>
      <c r="AG16" s="9">
        <v>24</v>
      </c>
      <c r="AH16" s="73">
        <f t="shared" si="1"/>
        <v>1069.54252</v>
      </c>
      <c r="AI16" s="30" t="s">
        <v>74</v>
      </c>
      <c r="AJ16" s="27"/>
      <c r="AK16" s="216"/>
      <c r="AL16" s="9">
        <v>72.021124999999998</v>
      </c>
      <c r="AM16" s="74">
        <f t="shared" si="2"/>
        <v>1117.563645</v>
      </c>
      <c r="AN16" s="30" t="s">
        <v>74</v>
      </c>
      <c r="AO16" s="31"/>
      <c r="AP16" s="216"/>
      <c r="AQ16" s="9">
        <v>12</v>
      </c>
      <c r="AR16" s="75">
        <f t="shared" ref="AR16:AR24" si="5">S16+AQ16</f>
        <v>1057.54252</v>
      </c>
      <c r="AS16" s="30" t="s">
        <v>74</v>
      </c>
      <c r="AT16" s="30"/>
      <c r="AU16" s="216"/>
      <c r="AV16" s="9">
        <v>144.04230000000001</v>
      </c>
      <c r="AW16" s="76">
        <f t="shared" ref="AW16:AW24" si="6">S16+AV16</f>
        <v>1189.58482</v>
      </c>
      <c r="AX16" s="30" t="s">
        <v>74</v>
      </c>
      <c r="AY16" s="30"/>
      <c r="AZ16" s="216"/>
      <c r="BA16" s="9">
        <v>126.0317</v>
      </c>
      <c r="BB16" s="76">
        <f t="shared" ref="BB16:BB24" si="7">S16+BA16</f>
        <v>1171.57422</v>
      </c>
      <c r="BC16" s="30" t="s">
        <v>74</v>
      </c>
      <c r="BD16" s="30"/>
      <c r="BE16" s="216"/>
      <c r="BF16" s="9">
        <v>108.0211</v>
      </c>
      <c r="BG16" s="76">
        <f t="shared" ref="BG16:BG24" si="8">S16+BF16</f>
        <v>1153.5636199999999</v>
      </c>
      <c r="BH16" s="30" t="s">
        <v>74</v>
      </c>
      <c r="BI16" s="31"/>
      <c r="BJ16" s="216"/>
      <c r="BK16" s="9">
        <v>78.010599999999997</v>
      </c>
      <c r="BL16" s="76">
        <f t="shared" ref="BL16:BL24" si="9">S16+BK16</f>
        <v>1123.55312</v>
      </c>
      <c r="BM16" s="30" t="s">
        <v>74</v>
      </c>
      <c r="BN16" s="30"/>
      <c r="BO16" s="216"/>
      <c r="BP16">
        <v>54.010559999999998</v>
      </c>
      <c r="BQ16" s="73">
        <f t="shared" si="3"/>
        <v>1099.5530799999999</v>
      </c>
      <c r="BR16" s="30" t="s">
        <v>74</v>
      </c>
      <c r="BS16" s="31"/>
      <c r="BT16" s="216"/>
    </row>
    <row r="17" spans="7:73">
      <c r="H17" s="87"/>
      <c r="I17" s="88"/>
      <c r="J17" s="11" t="s">
        <v>67</v>
      </c>
      <c r="K17" s="11" t="s">
        <v>68</v>
      </c>
      <c r="L17" s="11" t="s">
        <v>64</v>
      </c>
      <c r="M17" s="214">
        <v>2.0000000000000002E-5</v>
      </c>
      <c r="Q17" s="18" t="s">
        <v>60</v>
      </c>
      <c r="R17" s="13">
        <v>8</v>
      </c>
      <c r="S17" s="70">
        <v>988.52105600000004</v>
      </c>
      <c r="T17" s="70">
        <v>988.51980000000003</v>
      </c>
      <c r="U17" s="79">
        <v>60020</v>
      </c>
      <c r="V17" s="216">
        <f t="shared" ref="V17:V54" si="10">(T17-S17)/S17</f>
        <v>-1.2705849737733216E-6</v>
      </c>
      <c r="W17" s="71">
        <v>162.05282</v>
      </c>
      <c r="X17" s="36">
        <f t="shared" si="0"/>
        <v>1150.5738759999999</v>
      </c>
      <c r="Y17" s="30" t="s">
        <v>74</v>
      </c>
      <c r="Z17" s="84"/>
      <c r="AA17" s="216"/>
      <c r="AB17" s="9">
        <v>42.010599999999997</v>
      </c>
      <c r="AC17" s="72">
        <f t="shared" si="4"/>
        <v>1030.5316560000001</v>
      </c>
      <c r="AD17" s="27" t="s">
        <v>74</v>
      </c>
      <c r="AE17" s="84"/>
      <c r="AF17" s="216"/>
      <c r="AG17" s="9">
        <v>24</v>
      </c>
      <c r="AH17" s="73">
        <f t="shared" si="1"/>
        <v>1012.521056</v>
      </c>
      <c r="AI17" s="30" t="s">
        <v>74</v>
      </c>
      <c r="AJ17" s="27"/>
      <c r="AK17" s="216"/>
      <c r="AL17" s="9">
        <v>72.021124999999998</v>
      </c>
      <c r="AM17" s="74">
        <f t="shared" si="2"/>
        <v>1060.542181</v>
      </c>
      <c r="AN17" s="30" t="s">
        <v>74</v>
      </c>
      <c r="AO17" s="31"/>
      <c r="AP17" s="216"/>
      <c r="AQ17" s="9">
        <v>12</v>
      </c>
      <c r="AR17" s="75">
        <f t="shared" si="5"/>
        <v>1000.521056</v>
      </c>
      <c r="AS17" s="30" t="s">
        <v>74</v>
      </c>
      <c r="AT17" s="31"/>
      <c r="AU17" s="216"/>
      <c r="AV17" s="9">
        <v>144.04230000000001</v>
      </c>
      <c r="AW17" s="76">
        <f t="shared" si="6"/>
        <v>1132.5633560000001</v>
      </c>
      <c r="AX17" s="30" t="s">
        <v>74</v>
      </c>
      <c r="AY17" s="30"/>
      <c r="AZ17" s="216"/>
      <c r="BA17" s="9">
        <v>126.0317</v>
      </c>
      <c r="BB17" s="76">
        <f t="shared" si="7"/>
        <v>1114.552756</v>
      </c>
      <c r="BC17" s="30" t="s">
        <v>74</v>
      </c>
      <c r="BD17" s="30"/>
      <c r="BE17" s="216"/>
      <c r="BF17" s="9">
        <v>108.0211</v>
      </c>
      <c r="BG17" s="76">
        <f t="shared" si="8"/>
        <v>1096.542156</v>
      </c>
      <c r="BH17" s="30" t="s">
        <v>74</v>
      </c>
      <c r="BI17" s="31"/>
      <c r="BJ17" s="216"/>
      <c r="BK17" s="9">
        <v>78.010599999999997</v>
      </c>
      <c r="BL17" s="76">
        <f t="shared" si="9"/>
        <v>1066.5316560000001</v>
      </c>
      <c r="BM17" s="30" t="s">
        <v>74</v>
      </c>
      <c r="BN17" s="30"/>
      <c r="BO17" s="216"/>
      <c r="BP17">
        <v>54.010559999999998</v>
      </c>
      <c r="BQ17" s="73">
        <f t="shared" si="3"/>
        <v>1042.531616</v>
      </c>
      <c r="BR17" s="30" t="s">
        <v>74</v>
      </c>
      <c r="BS17" s="31"/>
      <c r="BT17" s="216"/>
    </row>
    <row r="18" spans="7:73">
      <c r="G18" s="89" t="s">
        <v>138</v>
      </c>
      <c r="H18" s="90" t="s">
        <v>139</v>
      </c>
      <c r="J18" s="9">
        <v>1234.6248434699999</v>
      </c>
      <c r="K18" t="s">
        <v>74</v>
      </c>
      <c r="Q18" s="18" t="s">
        <v>62</v>
      </c>
      <c r="R18" s="13">
        <v>7</v>
      </c>
      <c r="S18" s="70">
        <v>887.47337800000003</v>
      </c>
      <c r="T18" s="70">
        <v>887.47270000000003</v>
      </c>
      <c r="U18" s="79">
        <v>81510</v>
      </c>
      <c r="V18" s="216">
        <f t="shared" si="10"/>
        <v>-7.6396657837945541E-7</v>
      </c>
      <c r="W18" s="71">
        <v>162.05282</v>
      </c>
      <c r="X18" s="36">
        <f t="shared" si="0"/>
        <v>1049.526198</v>
      </c>
      <c r="Y18" s="30" t="s">
        <v>74</v>
      </c>
      <c r="Z18" s="84"/>
      <c r="AA18" s="216"/>
      <c r="AB18" s="9">
        <v>42.010599999999997</v>
      </c>
      <c r="AC18" s="72">
        <f t="shared" si="4"/>
        <v>929.48397799999998</v>
      </c>
      <c r="AD18" s="27" t="s">
        <v>74</v>
      </c>
      <c r="AE18" s="84"/>
      <c r="AF18" s="216"/>
      <c r="AG18" s="9">
        <v>24</v>
      </c>
      <c r="AH18" s="73">
        <f t="shared" si="1"/>
        <v>911.47337800000003</v>
      </c>
      <c r="AI18" s="30" t="s">
        <v>74</v>
      </c>
      <c r="AJ18" s="31"/>
      <c r="AK18" s="216"/>
      <c r="AL18" s="9">
        <v>72.021124999999998</v>
      </c>
      <c r="AM18" s="74">
        <f t="shared" si="2"/>
        <v>959.49450300000001</v>
      </c>
      <c r="AN18" s="30" t="s">
        <v>74</v>
      </c>
      <c r="AO18" s="31"/>
      <c r="AP18" s="216"/>
      <c r="AQ18" s="9">
        <v>12</v>
      </c>
      <c r="AR18" s="75">
        <f t="shared" si="5"/>
        <v>899.47337800000003</v>
      </c>
      <c r="AS18" s="219">
        <v>899.47770000000003</v>
      </c>
      <c r="AT18" s="220">
        <v>1564</v>
      </c>
      <c r="AU18" s="221">
        <f>(AS18-AR18)/AR18</f>
        <v>4.8050338183571398E-6</v>
      </c>
      <c r="AV18" s="9">
        <v>144.04230000000001</v>
      </c>
      <c r="AW18" s="76">
        <f t="shared" si="6"/>
        <v>1031.515678</v>
      </c>
      <c r="AX18" s="30" t="s">
        <v>74</v>
      </c>
      <c r="AY18" s="31"/>
      <c r="AZ18" s="216"/>
      <c r="BA18" s="9">
        <v>126.0317</v>
      </c>
      <c r="BB18" s="76">
        <f t="shared" si="7"/>
        <v>1013.505078</v>
      </c>
      <c r="BC18" s="30" t="s">
        <v>74</v>
      </c>
      <c r="BD18" s="30"/>
      <c r="BE18" s="216"/>
      <c r="BF18" s="9">
        <v>108.0211</v>
      </c>
      <c r="BG18" s="76">
        <f t="shared" si="8"/>
        <v>995.49447800000007</v>
      </c>
      <c r="BH18" s="30" t="s">
        <v>74</v>
      </c>
      <c r="BI18" s="31"/>
      <c r="BJ18" s="216"/>
      <c r="BK18" s="9">
        <v>78.010599999999997</v>
      </c>
      <c r="BL18" s="76">
        <f t="shared" si="9"/>
        <v>965.48397799999998</v>
      </c>
      <c r="BM18" s="30" t="s">
        <v>74</v>
      </c>
      <c r="BN18" s="30"/>
      <c r="BO18" s="216"/>
      <c r="BP18">
        <v>54.010559999999998</v>
      </c>
      <c r="BQ18" s="73">
        <f t="shared" si="3"/>
        <v>941.48393800000008</v>
      </c>
      <c r="BR18" s="30" t="s">
        <v>74</v>
      </c>
      <c r="BS18" s="31"/>
      <c r="BT18" s="216"/>
    </row>
    <row r="19" spans="7:73">
      <c r="G19" s="89" t="s">
        <v>140</v>
      </c>
      <c r="H19" s="90" t="s">
        <v>141</v>
      </c>
      <c r="J19" s="9">
        <v>617.81605973499995</v>
      </c>
      <c r="K19" s="9" t="s">
        <v>74</v>
      </c>
      <c r="L19" s="46"/>
      <c r="M19" s="46"/>
      <c r="Q19" s="18" t="s">
        <v>54</v>
      </c>
      <c r="R19" s="13">
        <v>6</v>
      </c>
      <c r="S19" s="70">
        <v>772.44643499999995</v>
      </c>
      <c r="T19" s="70">
        <v>772.44560000000001</v>
      </c>
      <c r="U19" s="79">
        <v>153400</v>
      </c>
      <c r="V19" s="216">
        <f t="shared" si="10"/>
        <v>-1.0809811038071407E-6</v>
      </c>
      <c r="W19" s="71">
        <v>162.05282</v>
      </c>
      <c r="X19" s="36">
        <f t="shared" si="0"/>
        <v>934.49925499999995</v>
      </c>
      <c r="Y19" s="30" t="s">
        <v>74</v>
      </c>
      <c r="Z19" s="84"/>
      <c r="AA19" s="216"/>
      <c r="AB19" s="9">
        <v>42.010599999999997</v>
      </c>
      <c r="AC19" s="72">
        <f t="shared" si="4"/>
        <v>814.45703499999991</v>
      </c>
      <c r="AD19" s="27" t="s">
        <v>74</v>
      </c>
      <c r="AE19" s="84"/>
      <c r="AF19" s="216"/>
      <c r="AG19" s="9">
        <v>24</v>
      </c>
      <c r="AH19" s="73">
        <f t="shared" si="1"/>
        <v>796.44643499999995</v>
      </c>
      <c r="AI19" s="30" t="s">
        <v>74</v>
      </c>
      <c r="AJ19" s="31"/>
      <c r="AK19" s="216"/>
      <c r="AL19" s="9">
        <v>72.021124999999998</v>
      </c>
      <c r="AM19" s="74">
        <f t="shared" si="2"/>
        <v>844.46755999999993</v>
      </c>
      <c r="AN19" s="30" t="s">
        <v>74</v>
      </c>
      <c r="AO19" s="31"/>
      <c r="AP19" s="216"/>
      <c r="AQ19" s="9">
        <v>12</v>
      </c>
      <c r="AR19" s="75">
        <f t="shared" si="5"/>
        <v>784.44643499999995</v>
      </c>
      <c r="AS19" s="30" t="s">
        <v>74</v>
      </c>
      <c r="AT19" s="31"/>
      <c r="AU19" s="216"/>
      <c r="AV19" s="9">
        <v>144.04230000000001</v>
      </c>
      <c r="AW19" s="76">
        <f t="shared" si="6"/>
        <v>916.48873499999991</v>
      </c>
      <c r="AX19" s="30" t="s">
        <v>74</v>
      </c>
      <c r="AY19" s="31"/>
      <c r="AZ19" s="216"/>
      <c r="BA19" s="9">
        <v>126.0317</v>
      </c>
      <c r="BB19" s="76">
        <f t="shared" si="7"/>
        <v>898.47813499999995</v>
      </c>
      <c r="BC19" s="30" t="s">
        <v>74</v>
      </c>
      <c r="BD19" s="30"/>
      <c r="BE19" s="216"/>
      <c r="BF19" s="9">
        <v>108.0211</v>
      </c>
      <c r="BG19" s="76">
        <f t="shared" si="8"/>
        <v>880.467535</v>
      </c>
      <c r="BH19" s="30" t="s">
        <v>74</v>
      </c>
      <c r="BI19" s="31"/>
      <c r="BJ19" s="216"/>
      <c r="BK19" s="9">
        <v>78.010599999999997</v>
      </c>
      <c r="BL19" s="76">
        <f t="shared" si="9"/>
        <v>850.45703499999991</v>
      </c>
      <c r="BM19" s="30" t="s">
        <v>74</v>
      </c>
      <c r="BN19" s="30"/>
      <c r="BO19" s="216"/>
      <c r="BP19">
        <v>54.010559999999998</v>
      </c>
      <c r="BQ19" s="73">
        <f t="shared" si="3"/>
        <v>826.45699500000001</v>
      </c>
      <c r="BR19" s="30" t="s">
        <v>74</v>
      </c>
      <c r="BS19" s="31"/>
      <c r="BT19" s="216"/>
    </row>
    <row r="20" spans="7:73">
      <c r="G20" s="41" t="s">
        <v>142</v>
      </c>
      <c r="H20" s="90" t="s">
        <v>139</v>
      </c>
      <c r="J20" s="9">
        <v>1258.6360854699999</v>
      </c>
      <c r="K20" s="9" t="s">
        <v>74</v>
      </c>
      <c r="L20" s="46"/>
      <c r="M20" s="46"/>
      <c r="Q20" s="18" t="s">
        <v>70</v>
      </c>
      <c r="R20" s="13">
        <v>5</v>
      </c>
      <c r="S20" s="70">
        <v>673.37802099999999</v>
      </c>
      <c r="T20" s="70">
        <v>673.37739999999997</v>
      </c>
      <c r="U20" s="79">
        <v>76680</v>
      </c>
      <c r="V20" s="216">
        <f t="shared" si="10"/>
        <v>-9.2221602228941986E-7</v>
      </c>
      <c r="W20" s="71">
        <v>162.05282</v>
      </c>
      <c r="X20" s="36">
        <f t="shared" si="0"/>
        <v>835.43084099999999</v>
      </c>
      <c r="Y20" s="30" t="s">
        <v>74</v>
      </c>
      <c r="Z20" s="84"/>
      <c r="AA20" s="216"/>
      <c r="AB20" s="9">
        <v>42.010599999999997</v>
      </c>
      <c r="AC20" s="72">
        <f t="shared" si="4"/>
        <v>715.38862099999994</v>
      </c>
      <c r="AD20" s="27" t="s">
        <v>74</v>
      </c>
      <c r="AE20" s="84"/>
      <c r="AF20" s="216"/>
      <c r="AG20" s="9">
        <v>24</v>
      </c>
      <c r="AH20" s="73">
        <f t="shared" si="1"/>
        <v>697.37802099999999</v>
      </c>
      <c r="AI20" s="30" t="s">
        <v>74</v>
      </c>
      <c r="AJ20" s="31"/>
      <c r="AK20" s="216"/>
      <c r="AL20" s="9">
        <v>72.021124999999998</v>
      </c>
      <c r="AM20" s="74">
        <f t="shared" si="2"/>
        <v>745.39914599999997</v>
      </c>
      <c r="AN20" s="30" t="s">
        <v>74</v>
      </c>
      <c r="AO20" s="31"/>
      <c r="AP20" s="216"/>
      <c r="AQ20" s="9">
        <v>12</v>
      </c>
      <c r="AR20" s="75">
        <f t="shared" si="5"/>
        <v>685.37802099999999</v>
      </c>
      <c r="AS20" s="30" t="s">
        <v>74</v>
      </c>
      <c r="AT20" s="31"/>
      <c r="AU20" s="84"/>
      <c r="AV20" s="9">
        <v>144.04230000000001</v>
      </c>
      <c r="AW20" s="76">
        <f t="shared" si="6"/>
        <v>817.42032100000006</v>
      </c>
      <c r="AX20" s="30" t="s">
        <v>74</v>
      </c>
      <c r="AY20" s="31"/>
      <c r="AZ20" s="216"/>
      <c r="BA20" s="9">
        <v>126.0317</v>
      </c>
      <c r="BB20" s="76">
        <f t="shared" si="7"/>
        <v>799.40972099999999</v>
      </c>
      <c r="BC20" s="30" t="s">
        <v>74</v>
      </c>
      <c r="BD20" s="31"/>
      <c r="BE20" s="216"/>
      <c r="BF20" s="9">
        <v>108.0211</v>
      </c>
      <c r="BG20" s="76">
        <f t="shared" si="8"/>
        <v>781.39912100000004</v>
      </c>
      <c r="BH20" s="30" t="s">
        <v>74</v>
      </c>
      <c r="BI20" s="31"/>
      <c r="BJ20" s="216"/>
      <c r="BK20" s="9">
        <v>78.010599999999997</v>
      </c>
      <c r="BL20" s="76">
        <f t="shared" si="9"/>
        <v>751.38862099999994</v>
      </c>
      <c r="BM20" s="30" t="s">
        <v>74</v>
      </c>
      <c r="BN20" s="30"/>
      <c r="BO20" s="216"/>
      <c r="BP20">
        <v>54.010559999999998</v>
      </c>
      <c r="BQ20" s="73">
        <f t="shared" si="3"/>
        <v>727.38858099999993</v>
      </c>
      <c r="BR20" s="30" t="s">
        <v>74</v>
      </c>
      <c r="BS20" s="31"/>
      <c r="BT20" s="216"/>
    </row>
    <row r="21" spans="7:73">
      <c r="G21" s="228" t="s">
        <v>143</v>
      </c>
      <c r="H21" s="229" t="s">
        <v>141</v>
      </c>
      <c r="I21" s="230"/>
      <c r="J21" s="9">
        <v>629.82168073499997</v>
      </c>
      <c r="K21" s="231">
        <v>629.81899999999996</v>
      </c>
      <c r="L21" s="232">
        <v>2686</v>
      </c>
      <c r="M21" s="232">
        <f>(K21-J21)/J21</f>
        <v>-4.256339662496592E-6</v>
      </c>
      <c r="Q21" s="18" t="s">
        <v>76</v>
      </c>
      <c r="R21" s="13">
        <v>4</v>
      </c>
      <c r="S21" s="70">
        <v>545.31944299999998</v>
      </c>
      <c r="T21" s="70">
        <v>545.31870000000004</v>
      </c>
      <c r="U21" s="79">
        <v>55710</v>
      </c>
      <c r="V21" s="216">
        <f t="shared" si="10"/>
        <v>-1.3625041422612447E-6</v>
      </c>
      <c r="W21" s="71">
        <v>162.05282</v>
      </c>
      <c r="X21" s="36">
        <f t="shared" si="0"/>
        <v>707.37226299999998</v>
      </c>
      <c r="Y21" s="30" t="s">
        <v>74</v>
      </c>
      <c r="Z21" s="84"/>
      <c r="AA21" s="216"/>
      <c r="AB21" s="9">
        <v>42.010599999999997</v>
      </c>
      <c r="AC21" s="72">
        <f t="shared" si="4"/>
        <v>587.33004299999993</v>
      </c>
      <c r="AD21" s="27" t="s">
        <v>74</v>
      </c>
      <c r="AE21" s="84"/>
      <c r="AF21" s="216"/>
      <c r="AG21" s="9">
        <v>24</v>
      </c>
      <c r="AH21" s="73">
        <f t="shared" si="1"/>
        <v>569.31944299999998</v>
      </c>
      <c r="AI21" s="30" t="s">
        <v>74</v>
      </c>
      <c r="AJ21" s="31"/>
      <c r="AK21" s="216"/>
      <c r="AL21" s="9">
        <v>72.021124999999998</v>
      </c>
      <c r="AM21" s="74">
        <f t="shared" si="2"/>
        <v>617.34056799999996</v>
      </c>
      <c r="AN21" s="30" t="s">
        <v>74</v>
      </c>
      <c r="AO21" s="31"/>
      <c r="AP21" s="216"/>
      <c r="AQ21" s="9">
        <v>12</v>
      </c>
      <c r="AR21" s="75">
        <f t="shared" si="5"/>
        <v>557.31944299999998</v>
      </c>
      <c r="AS21" s="30" t="s">
        <v>74</v>
      </c>
      <c r="AT21" s="31"/>
      <c r="AU21" s="84"/>
      <c r="AV21" s="9">
        <v>144.04230000000001</v>
      </c>
      <c r="AW21" s="76">
        <f t="shared" si="6"/>
        <v>689.36174299999993</v>
      </c>
      <c r="AX21" s="30" t="s">
        <v>74</v>
      </c>
      <c r="AY21" s="31"/>
      <c r="AZ21" s="216"/>
      <c r="BA21" s="9">
        <v>126.0317</v>
      </c>
      <c r="BB21" s="76">
        <f t="shared" si="7"/>
        <v>671.35114299999998</v>
      </c>
      <c r="BC21" s="30" t="s">
        <v>74</v>
      </c>
      <c r="BD21" s="31"/>
      <c r="BE21" s="216"/>
      <c r="BF21" s="9">
        <v>108.0211</v>
      </c>
      <c r="BG21" s="76">
        <f t="shared" si="8"/>
        <v>653.34054300000003</v>
      </c>
      <c r="BH21" s="30" t="s">
        <v>74</v>
      </c>
      <c r="BI21" s="31"/>
      <c r="BJ21" s="216"/>
      <c r="BK21" s="9">
        <v>78.010599999999997</v>
      </c>
      <c r="BL21" s="76">
        <f t="shared" si="9"/>
        <v>623.33004299999993</v>
      </c>
      <c r="BM21" s="30" t="s">
        <v>74</v>
      </c>
      <c r="BN21" s="31"/>
      <c r="BO21" s="216"/>
      <c r="BP21">
        <v>54.010559999999998</v>
      </c>
      <c r="BQ21" s="73">
        <f t="shared" si="3"/>
        <v>599.33000300000003</v>
      </c>
      <c r="BR21" s="30" t="s">
        <v>74</v>
      </c>
      <c r="BS21" s="31"/>
      <c r="BT21" s="216"/>
    </row>
    <row r="22" spans="7:73">
      <c r="G22" s="228" t="s">
        <v>144</v>
      </c>
      <c r="H22" s="229" t="s">
        <v>139</v>
      </c>
      <c r="I22" s="230"/>
      <c r="J22" s="9">
        <v>1276.64666547</v>
      </c>
      <c r="K22" s="231">
        <v>1276.6472000000001</v>
      </c>
      <c r="L22" s="232">
        <v>39860</v>
      </c>
      <c r="M22" s="232">
        <f>(K22-J22)/J22</f>
        <v>4.1869846571730392E-7</v>
      </c>
      <c r="Q22" s="18" t="s">
        <v>79</v>
      </c>
      <c r="R22" s="13">
        <v>3</v>
      </c>
      <c r="S22" s="70">
        <v>474.282329</v>
      </c>
      <c r="T22" s="70">
        <v>474.28140000000002</v>
      </c>
      <c r="U22" s="79">
        <v>33130</v>
      </c>
      <c r="V22" s="216">
        <f t="shared" si="10"/>
        <v>-1.9587489205929925E-6</v>
      </c>
      <c r="W22" s="71">
        <v>162.05282</v>
      </c>
      <c r="X22" s="36">
        <f t="shared" si="0"/>
        <v>636.335149</v>
      </c>
      <c r="Y22" s="30" t="s">
        <v>74</v>
      </c>
      <c r="Z22" s="84"/>
      <c r="AA22" s="216"/>
      <c r="AB22" s="9">
        <v>42.010599999999997</v>
      </c>
      <c r="AC22" s="72">
        <f t="shared" si="4"/>
        <v>516.29292899999996</v>
      </c>
      <c r="AD22" s="27" t="s">
        <v>74</v>
      </c>
      <c r="AE22" s="84"/>
      <c r="AF22" s="216"/>
      <c r="AG22" s="9">
        <v>24</v>
      </c>
      <c r="AH22" s="73">
        <f t="shared" si="1"/>
        <v>498.282329</v>
      </c>
      <c r="AI22" s="30" t="s">
        <v>74</v>
      </c>
      <c r="AJ22" s="31"/>
      <c r="AK22" s="216"/>
      <c r="AL22" s="9">
        <v>72.021124999999998</v>
      </c>
      <c r="AM22" s="74">
        <f t="shared" si="2"/>
        <v>546.30345399999999</v>
      </c>
      <c r="AN22" s="223">
        <v>546.32119999999998</v>
      </c>
      <c r="AO22" s="224">
        <v>14800</v>
      </c>
      <c r="AP22" s="224">
        <f>(AN22-AM22)/AM22</f>
        <v>3.2483777779644557E-5</v>
      </c>
      <c r="AQ22" s="9">
        <v>12</v>
      </c>
      <c r="AR22" s="75">
        <f t="shared" si="5"/>
        <v>486.282329</v>
      </c>
      <c r="AS22" s="30" t="s">
        <v>74</v>
      </c>
      <c r="AT22" s="31"/>
      <c r="AU22" s="84"/>
      <c r="AV22" s="9">
        <v>144.04230000000001</v>
      </c>
      <c r="AW22" s="76">
        <f t="shared" si="6"/>
        <v>618.32462899999996</v>
      </c>
      <c r="AX22" s="27" t="s">
        <v>74</v>
      </c>
      <c r="AY22" s="31"/>
      <c r="AZ22" s="216"/>
      <c r="BA22" s="9">
        <v>126.0317</v>
      </c>
      <c r="BB22" s="76">
        <f t="shared" si="7"/>
        <v>600.314029</v>
      </c>
      <c r="BC22" s="225">
        <v>600.27880000000005</v>
      </c>
      <c r="BD22" s="224">
        <v>2644</v>
      </c>
      <c r="BE22" s="224">
        <f>(BC22-BB22)/BB22</f>
        <v>-5.8684285720663094E-5</v>
      </c>
      <c r="BF22" s="9">
        <v>108.0211</v>
      </c>
      <c r="BG22" s="76">
        <f t="shared" si="8"/>
        <v>582.30342900000005</v>
      </c>
      <c r="BH22" s="27" t="s">
        <v>74</v>
      </c>
      <c r="BI22" s="31"/>
      <c r="BJ22" s="216"/>
      <c r="BK22" s="9">
        <v>78.010599999999997</v>
      </c>
      <c r="BL22" s="76">
        <f t="shared" si="9"/>
        <v>552.29292899999996</v>
      </c>
      <c r="BM22" s="27" t="s">
        <v>74</v>
      </c>
      <c r="BN22" s="31"/>
      <c r="BO22" s="216"/>
      <c r="BP22">
        <v>54.010559999999998</v>
      </c>
      <c r="BQ22" s="226">
        <f t="shared" si="3"/>
        <v>528.29288900000006</v>
      </c>
      <c r="BR22" s="198">
        <v>528.29219999999998</v>
      </c>
      <c r="BS22" s="199">
        <v>8527</v>
      </c>
      <c r="BT22" s="221">
        <f>(BR22-BQ22)/BQ22</f>
        <v>-1.3042007841211573E-6</v>
      </c>
      <c r="BU22" s="150" t="s">
        <v>79</v>
      </c>
    </row>
    <row r="23" spans="7:73">
      <c r="G23" s="228" t="s">
        <v>145</v>
      </c>
      <c r="H23" s="229" t="s">
        <v>141</v>
      </c>
      <c r="I23" s="230"/>
      <c r="J23" s="9">
        <v>638.82697073500003</v>
      </c>
      <c r="K23" s="231">
        <v>638.827</v>
      </c>
      <c r="L23" s="232">
        <v>4867</v>
      </c>
      <c r="M23" s="232">
        <f>(K23-J23)/J23</f>
        <v>4.5810526648242587E-8</v>
      </c>
      <c r="Q23" s="18" t="s">
        <v>82</v>
      </c>
      <c r="R23" s="13">
        <v>2</v>
      </c>
      <c r="S23" s="70">
        <v>288.20301599999999</v>
      </c>
      <c r="T23" s="70">
        <v>288.20249999999999</v>
      </c>
      <c r="U23" s="79">
        <v>19500</v>
      </c>
      <c r="V23" s="216">
        <f t="shared" si="10"/>
        <v>-1.7904045806537427E-6</v>
      </c>
      <c r="W23" s="71">
        <v>162.05282</v>
      </c>
      <c r="X23" s="36">
        <f t="shared" si="0"/>
        <v>450.25583599999999</v>
      </c>
      <c r="Y23" s="30" t="s">
        <v>74</v>
      </c>
      <c r="Z23" s="84"/>
      <c r="AA23" s="216"/>
      <c r="AB23" s="9">
        <v>42.010599999999997</v>
      </c>
      <c r="AC23" s="72">
        <f t="shared" si="4"/>
        <v>330.213616</v>
      </c>
      <c r="AD23" s="27" t="s">
        <v>74</v>
      </c>
      <c r="AE23" s="84"/>
      <c r="AF23" s="216"/>
      <c r="AG23" s="9">
        <v>24</v>
      </c>
      <c r="AH23" s="73">
        <f t="shared" si="1"/>
        <v>312.20301599999999</v>
      </c>
      <c r="AI23" s="30" t="s">
        <v>74</v>
      </c>
      <c r="AJ23" s="31"/>
      <c r="AK23" s="216"/>
      <c r="AL23" s="9">
        <v>72.021124999999998</v>
      </c>
      <c r="AM23" s="74">
        <f t="shared" si="2"/>
        <v>360.22414099999997</v>
      </c>
      <c r="AN23" s="30" t="s">
        <v>74</v>
      </c>
      <c r="AO23" s="31"/>
      <c r="AP23" s="216"/>
      <c r="AQ23" s="9">
        <v>12</v>
      </c>
      <c r="AR23" s="75">
        <f t="shared" si="5"/>
        <v>300.20301599999999</v>
      </c>
      <c r="AS23" s="30" t="s">
        <v>74</v>
      </c>
      <c r="AT23" s="31"/>
      <c r="AU23" s="84"/>
      <c r="AV23" s="9">
        <v>144.04230000000001</v>
      </c>
      <c r="AW23" s="76">
        <f t="shared" si="6"/>
        <v>432.245316</v>
      </c>
      <c r="AX23" s="27" t="s">
        <v>74</v>
      </c>
      <c r="AY23" s="31"/>
      <c r="AZ23" s="216"/>
      <c r="BA23" s="9">
        <v>126.0317</v>
      </c>
      <c r="BB23" s="76">
        <f t="shared" si="7"/>
        <v>414.23471599999999</v>
      </c>
      <c r="BC23" s="225">
        <v>414.20080000000002</v>
      </c>
      <c r="BD23" s="224">
        <v>9719</v>
      </c>
      <c r="BE23" s="224">
        <f>(BC23-BB23)/BB23</f>
        <v>-8.1876285810811961E-5</v>
      </c>
      <c r="BF23" s="9">
        <v>108.0211</v>
      </c>
      <c r="BG23" s="76">
        <f t="shared" si="8"/>
        <v>396.22411599999998</v>
      </c>
      <c r="BH23" s="27" t="s">
        <v>74</v>
      </c>
      <c r="BI23" s="31"/>
      <c r="BJ23" s="216"/>
      <c r="BK23" s="9">
        <v>78.010599999999997</v>
      </c>
      <c r="BL23" s="76">
        <f t="shared" si="9"/>
        <v>366.213616</v>
      </c>
      <c r="BM23" s="225">
        <v>366.17860000000002</v>
      </c>
      <c r="BN23" s="224">
        <v>1360</v>
      </c>
      <c r="BO23" s="224">
        <f>(BM23-BL23)/BL23</f>
        <v>-9.5616324653490263E-5</v>
      </c>
      <c r="BP23">
        <v>54.010559999999998</v>
      </c>
      <c r="BQ23" s="73">
        <f t="shared" si="3"/>
        <v>342.21357599999999</v>
      </c>
      <c r="BR23" s="30" t="s">
        <v>74</v>
      </c>
      <c r="BS23" s="31"/>
      <c r="BT23" s="227"/>
      <c r="BU23" s="150" t="s">
        <v>82</v>
      </c>
    </row>
    <row r="24" spans="7:73">
      <c r="G24" s="41" t="s">
        <v>147</v>
      </c>
      <c r="H24" s="90" t="s">
        <v>141</v>
      </c>
      <c r="J24" s="9">
        <v>644.82695873500006</v>
      </c>
      <c r="K24" s="9" t="s">
        <v>74</v>
      </c>
      <c r="L24" s="46"/>
      <c r="M24" s="46"/>
      <c r="Q24" s="18" t="s">
        <v>59</v>
      </c>
      <c r="R24" s="13">
        <v>1</v>
      </c>
      <c r="S24" s="70">
        <v>175.11895200000001</v>
      </c>
      <c r="T24" s="30">
        <v>175.11879999999999</v>
      </c>
      <c r="U24" s="31">
        <v>76430</v>
      </c>
      <c r="V24" s="216">
        <f t="shared" si="10"/>
        <v>-8.6798143934838539E-7</v>
      </c>
      <c r="W24" s="71">
        <v>162.05282</v>
      </c>
      <c r="X24" s="36">
        <f t="shared" si="0"/>
        <v>337.17177200000003</v>
      </c>
      <c r="Y24" s="30" t="s">
        <v>74</v>
      </c>
      <c r="Z24" s="84"/>
      <c r="AA24" s="216"/>
      <c r="AB24" s="9">
        <v>42.010599999999997</v>
      </c>
      <c r="AC24" s="72">
        <f t="shared" si="4"/>
        <v>217.12955199999999</v>
      </c>
      <c r="AD24" s="223">
        <v>217.0797</v>
      </c>
      <c r="AE24" s="224">
        <v>4015</v>
      </c>
      <c r="AF24" s="224">
        <f>(AD24-AC24)/AC24</f>
        <v>-2.2959564711848681E-4</v>
      </c>
      <c r="AG24" s="9">
        <v>24</v>
      </c>
      <c r="AH24" s="73">
        <f t="shared" si="1"/>
        <v>199.11895200000001</v>
      </c>
      <c r="AI24" s="223">
        <v>199.10570000000001</v>
      </c>
      <c r="AJ24" s="224">
        <v>1297</v>
      </c>
      <c r="AK24" s="224">
        <f>(AI24-AH24)/AH24</f>
        <v>-6.6553182742716871E-5</v>
      </c>
      <c r="AL24" s="9">
        <v>72.021124999999998</v>
      </c>
      <c r="AM24" s="74">
        <f t="shared" si="2"/>
        <v>247.14007700000002</v>
      </c>
      <c r="AN24" s="30" t="s">
        <v>74</v>
      </c>
      <c r="AO24" s="31"/>
      <c r="AP24" s="216"/>
      <c r="AQ24" s="9">
        <v>12</v>
      </c>
      <c r="AR24" s="75">
        <f t="shared" si="5"/>
        <v>187.11895200000001</v>
      </c>
      <c r="AS24" s="223">
        <v>187.10749999999999</v>
      </c>
      <c r="AT24" s="224"/>
      <c r="AU24" s="224">
        <f>(AS24-AR24)/AR24</f>
        <v>-6.1201710877580053E-5</v>
      </c>
      <c r="AV24" s="9">
        <v>144.04230000000001</v>
      </c>
      <c r="AW24" s="76">
        <f t="shared" si="6"/>
        <v>319.16125199999999</v>
      </c>
      <c r="AX24" s="27" t="s">
        <v>74</v>
      </c>
      <c r="AY24" s="31"/>
      <c r="AZ24" s="216"/>
      <c r="BA24" s="9">
        <v>126.0317</v>
      </c>
      <c r="BB24" s="76">
        <f t="shared" si="7"/>
        <v>301.15065200000004</v>
      </c>
      <c r="BC24" s="27" t="s">
        <v>74</v>
      </c>
      <c r="BD24" s="31"/>
      <c r="BE24" s="216"/>
      <c r="BF24" s="9">
        <v>108.0211</v>
      </c>
      <c r="BG24" s="76">
        <f t="shared" si="8"/>
        <v>283.14005200000003</v>
      </c>
      <c r="BH24" s="27" t="s">
        <v>74</v>
      </c>
      <c r="BI24" s="31"/>
      <c r="BJ24" s="216"/>
      <c r="BK24" s="9">
        <v>78.010599999999997</v>
      </c>
      <c r="BL24" s="76">
        <f t="shared" si="9"/>
        <v>253.12955199999999</v>
      </c>
      <c r="BM24" s="27" t="s">
        <v>74</v>
      </c>
      <c r="BN24" s="31"/>
      <c r="BO24" s="216"/>
      <c r="BP24">
        <v>54.010559999999998</v>
      </c>
      <c r="BQ24" s="73">
        <f t="shared" si="3"/>
        <v>229.12951200000001</v>
      </c>
      <c r="BR24" s="30" t="s">
        <v>74</v>
      </c>
      <c r="BS24" s="31"/>
      <c r="BT24" s="227"/>
      <c r="BU24" s="150" t="s">
        <v>59</v>
      </c>
    </row>
    <row r="25" spans="7:73">
      <c r="G25" s="41" t="s">
        <v>148</v>
      </c>
      <c r="H25" s="90" t="s">
        <v>141</v>
      </c>
      <c r="J25" s="9">
        <v>658.83224073500003</v>
      </c>
      <c r="K25" s="9" t="s">
        <v>74</v>
      </c>
      <c r="L25" s="46"/>
      <c r="M25" s="46"/>
      <c r="Q25" s="4"/>
      <c r="R25" s="4"/>
      <c r="S25" s="4"/>
      <c r="T25" s="4"/>
      <c r="U25" s="38">
        <f>SUM(U15:U24)</f>
        <v>860814</v>
      </c>
      <c r="V25" s="233"/>
      <c r="W25" s="4"/>
      <c r="X25" s="4"/>
      <c r="Y25" s="4"/>
      <c r="Z25" s="38"/>
      <c r="AA25" s="233"/>
      <c r="AB25" s="4"/>
      <c r="AC25" s="4"/>
      <c r="AD25" s="4"/>
      <c r="AE25" s="38"/>
      <c r="AF25" s="233"/>
      <c r="AG25" s="4"/>
      <c r="AH25" s="4"/>
      <c r="AI25" s="4"/>
      <c r="AJ25" s="38"/>
      <c r="AK25" s="233"/>
      <c r="AL25" s="4"/>
      <c r="AM25" s="4"/>
      <c r="AN25" s="4"/>
      <c r="AO25" s="38"/>
      <c r="AP25" s="233"/>
      <c r="AQ25" s="4"/>
      <c r="AR25" s="4"/>
      <c r="AS25" s="4"/>
      <c r="AT25" s="38">
        <f>SUM(AT17:AT24)</f>
        <v>1564</v>
      </c>
      <c r="AU25" s="233"/>
      <c r="AV25" s="4"/>
      <c r="AW25" s="4"/>
      <c r="AX25" s="4"/>
      <c r="AY25" s="38">
        <f>SUM(AY18:AY24)</f>
        <v>0</v>
      </c>
      <c r="AZ25" s="233"/>
      <c r="BA25" s="4"/>
      <c r="BB25" s="4"/>
      <c r="BC25" s="4"/>
      <c r="BD25" s="38">
        <f>SUM(BD20:BD24)</f>
        <v>12363</v>
      </c>
      <c r="BE25" s="4"/>
      <c r="BF25" s="4"/>
      <c r="BG25" s="4"/>
      <c r="BH25" s="4"/>
      <c r="BI25" s="38">
        <f>SUM(BI15:BI24)</f>
        <v>0</v>
      </c>
      <c r="BJ25" s="4"/>
      <c r="BK25" s="4"/>
      <c r="BL25" s="4"/>
      <c r="BM25" s="4"/>
      <c r="BN25" s="38">
        <f>SUM(BN21:BN24)</f>
        <v>1360</v>
      </c>
      <c r="BO25" s="4"/>
      <c r="BP25" s="4"/>
      <c r="BQ25" s="4"/>
      <c r="BR25" s="4"/>
      <c r="BS25" s="38">
        <f>SUM(BS16:BS24)</f>
        <v>8527</v>
      </c>
      <c r="BT25" s="234"/>
      <c r="BU25" s="94"/>
    </row>
    <row r="26" spans="7:73">
      <c r="G26" s="41" t="s">
        <v>151</v>
      </c>
      <c r="H26" s="90" t="s">
        <v>141</v>
      </c>
      <c r="J26" s="9">
        <v>674.83752323500005</v>
      </c>
      <c r="K26" s="9" t="s">
        <v>74</v>
      </c>
      <c r="L26" s="46"/>
      <c r="M26" s="46"/>
      <c r="S26" s="9"/>
      <c r="U26" s="94"/>
      <c r="V26" s="235"/>
      <c r="AA26" s="235"/>
      <c r="AC26" s="92"/>
      <c r="AD26" s="92"/>
      <c r="AE26" s="94"/>
      <c r="AF26" s="235"/>
      <c r="AK26" s="236"/>
      <c r="AP26" s="235"/>
      <c r="AS26" s="46"/>
      <c r="AT26" s="92">
        <f>AT25/U25</f>
        <v>1.8168849484325302E-3</v>
      </c>
      <c r="AU26" s="235"/>
      <c r="AZ26" s="235"/>
      <c r="BS26" s="92">
        <f>BS25/U25</f>
        <v>9.9057403806164859E-3</v>
      </c>
      <c r="BT26" s="227"/>
    </row>
    <row r="27" spans="7:73">
      <c r="N27" s="237"/>
      <c r="S27" s="41"/>
      <c r="T27" s="99"/>
      <c r="U27" s="44"/>
      <c r="V27" s="235"/>
      <c r="W27" s="100"/>
      <c r="X27" s="8"/>
      <c r="Y27" s="100"/>
      <c r="Z27" s="11"/>
      <c r="AA27" s="235"/>
      <c r="AB27" s="100"/>
      <c r="AC27" s="8"/>
      <c r="AD27" s="100"/>
      <c r="AE27" s="11"/>
      <c r="AF27" s="235"/>
      <c r="AK27" s="236"/>
      <c r="AP27" s="235"/>
      <c r="AU27" s="235"/>
      <c r="AZ27" s="235"/>
      <c r="BT27" s="227"/>
    </row>
    <row r="28" spans="7:73">
      <c r="S28" s="11"/>
      <c r="T28" s="11"/>
      <c r="V28" s="235"/>
      <c r="W28" s="11"/>
      <c r="X28" s="11"/>
      <c r="Y28" s="11"/>
      <c r="AA28" s="235"/>
      <c r="AB28" s="41"/>
      <c r="AC28" s="11"/>
      <c r="AD28" s="11"/>
      <c r="AF28" s="235"/>
      <c r="AK28" s="236"/>
      <c r="AP28" s="235"/>
      <c r="AU28" s="235"/>
      <c r="AZ28" s="235"/>
      <c r="BO28" s="315" t="s">
        <v>2</v>
      </c>
      <c r="BP28" s="316">
        <v>18337</v>
      </c>
      <c r="BQ28">
        <v>528.29288900000006</v>
      </c>
      <c r="BR28">
        <v>528.29259999999999</v>
      </c>
      <c r="BS28" s="312">
        <v>8269</v>
      </c>
      <c r="BT28" s="227">
        <f>(BR28-BQ28)/BQ28</f>
        <v>-5.4704503142792252E-7</v>
      </c>
    </row>
    <row r="29" spans="7:73">
      <c r="V29" s="235"/>
      <c r="AA29" s="235"/>
      <c r="AB29" s="102"/>
      <c r="AF29" s="235"/>
      <c r="AG29" s="102"/>
      <c r="AJ29" s="46"/>
      <c r="AK29" s="236"/>
      <c r="AL29" s="39"/>
      <c r="AM29" s="39"/>
      <c r="AN29" s="39"/>
      <c r="AO29" s="39"/>
      <c r="AP29" s="235"/>
      <c r="AU29" s="235"/>
      <c r="AZ29" s="235"/>
      <c r="BN29" s="314"/>
      <c r="BO29" s="317"/>
      <c r="BP29" s="5"/>
      <c r="BT29" s="227"/>
    </row>
    <row r="30" spans="7:73">
      <c r="P30" s="53" t="s">
        <v>114</v>
      </c>
      <c r="Q30" s="54" t="s">
        <v>227</v>
      </c>
      <c r="R30" s="12"/>
      <c r="S30" s="103" t="s">
        <v>152</v>
      </c>
      <c r="T30" s="104" t="s">
        <v>44</v>
      </c>
      <c r="U30" s="105"/>
      <c r="V30" s="109" t="s">
        <v>228</v>
      </c>
      <c r="W30" s="106" t="s">
        <v>100</v>
      </c>
      <c r="X30" s="107" t="s">
        <v>153</v>
      </c>
      <c r="Y30" s="108" t="s">
        <v>154</v>
      </c>
      <c r="Z30" s="109"/>
      <c r="AA30" s="109" t="s">
        <v>228</v>
      </c>
      <c r="AB30" s="108" t="s">
        <v>134</v>
      </c>
      <c r="AC30" s="110" t="s">
        <v>155</v>
      </c>
      <c r="AD30" s="108" t="s">
        <v>156</v>
      </c>
      <c r="AE30" s="109"/>
      <c r="AF30" s="109" t="s">
        <v>228</v>
      </c>
      <c r="AG30" s="55">
        <v>150</v>
      </c>
      <c r="AH30" s="111" t="s">
        <v>157</v>
      </c>
      <c r="AI30" s="109" t="s">
        <v>157</v>
      </c>
      <c r="AJ30" s="109"/>
      <c r="AK30" s="109" t="s">
        <v>228</v>
      </c>
      <c r="AL30" s="108" t="s">
        <v>158</v>
      </c>
      <c r="AM30" s="91" t="s">
        <v>159</v>
      </c>
      <c r="AN30" s="5" t="s">
        <v>159</v>
      </c>
      <c r="AO30" s="5"/>
      <c r="AP30" s="109" t="s">
        <v>228</v>
      </c>
      <c r="AQ30" s="108" t="s">
        <v>160</v>
      </c>
      <c r="AR30" s="112" t="s">
        <v>161</v>
      </c>
      <c r="AS30" s="5" t="s">
        <v>162</v>
      </c>
      <c r="AT30" s="109"/>
      <c r="AU30" s="109" t="s">
        <v>228</v>
      </c>
      <c r="AV30" s="108" t="s">
        <v>163</v>
      </c>
      <c r="AW30" s="91" t="s">
        <v>164</v>
      </c>
      <c r="AX30" s="5" t="s">
        <v>164</v>
      </c>
      <c r="AY30" s="109"/>
      <c r="AZ30" s="109" t="s">
        <v>228</v>
      </c>
      <c r="BO30" s="315" t="s">
        <v>2</v>
      </c>
      <c r="BP30" s="316">
        <v>18338</v>
      </c>
      <c r="BQ30">
        <v>528.29288900000006</v>
      </c>
      <c r="BR30">
        <v>528.29489999999998</v>
      </c>
      <c r="BS30" s="313">
        <v>8546</v>
      </c>
      <c r="BT30" s="227">
        <f>(BR30-BQ30)/BQ30</f>
        <v>3.8066005463967805E-6</v>
      </c>
    </row>
    <row r="31" spans="7:73">
      <c r="P31" s="63" t="s">
        <v>229</v>
      </c>
      <c r="Q31" s="13" t="s">
        <v>45</v>
      </c>
      <c r="R31" s="12"/>
      <c r="S31" s="109" t="s">
        <v>67</v>
      </c>
      <c r="T31" s="109" t="s">
        <v>166</v>
      </c>
      <c r="U31" s="5"/>
      <c r="V31" s="238">
        <v>2.0000000000000002E-5</v>
      </c>
      <c r="W31" s="109" t="s">
        <v>117</v>
      </c>
      <c r="X31" s="113" t="s">
        <v>67</v>
      </c>
      <c r="Y31" s="109" t="s">
        <v>167</v>
      </c>
      <c r="Z31" s="5"/>
      <c r="AA31" s="238">
        <v>2.0000000000000002E-5</v>
      </c>
      <c r="AB31" s="103" t="s">
        <v>168</v>
      </c>
      <c r="AC31" s="114" t="s">
        <v>67</v>
      </c>
      <c r="AD31" s="109" t="s">
        <v>167</v>
      </c>
      <c r="AE31" s="5"/>
      <c r="AF31" s="238">
        <v>2.0000000000000002E-5</v>
      </c>
      <c r="AG31" s="67" t="s">
        <v>135</v>
      </c>
      <c r="AH31" s="111" t="s">
        <v>67</v>
      </c>
      <c r="AI31" s="109" t="s">
        <v>167</v>
      </c>
      <c r="AJ31" s="109"/>
      <c r="AK31" s="238">
        <v>2.0000000000000002E-5</v>
      </c>
      <c r="AL31" s="5"/>
      <c r="AM31" s="91" t="s">
        <v>169</v>
      </c>
      <c r="AN31" s="5" t="s">
        <v>68</v>
      </c>
      <c r="AO31" s="5"/>
      <c r="AP31" s="238">
        <v>2.0000000000000002E-5</v>
      </c>
      <c r="AQ31" s="109"/>
      <c r="AR31" s="91" t="s">
        <v>169</v>
      </c>
      <c r="AS31" s="5" t="s">
        <v>68</v>
      </c>
      <c r="AT31" s="109" t="s">
        <v>170</v>
      </c>
      <c r="AU31" s="238">
        <v>2.0000000000000002E-5</v>
      </c>
      <c r="AV31" s="109"/>
      <c r="AW31" s="91" t="s">
        <v>169</v>
      </c>
      <c r="AX31" s="5" t="s">
        <v>68</v>
      </c>
      <c r="AY31" s="109" t="s">
        <v>170</v>
      </c>
      <c r="AZ31" s="238">
        <v>2.0000000000000002E-5</v>
      </c>
    </row>
    <row r="32" spans="7:73">
      <c r="P32" s="63" t="s">
        <v>133</v>
      </c>
      <c r="Q32" s="15" t="s">
        <v>56</v>
      </c>
      <c r="R32" s="13">
        <v>1</v>
      </c>
      <c r="S32" s="115">
        <v>266.06928099999999</v>
      </c>
      <c r="T32" s="115"/>
      <c r="U32" s="116"/>
      <c r="V32" s="239">
        <f t="shared" si="10"/>
        <v>-1</v>
      </c>
      <c r="W32" s="9">
        <v>120.04226</v>
      </c>
      <c r="X32" s="118">
        <f t="shared" ref="X32:X41" si="11">S32-W32</f>
        <v>146.02702099999999</v>
      </c>
      <c r="Y32" s="115" t="s">
        <v>74</v>
      </c>
      <c r="Z32" s="115"/>
      <c r="AA32" s="239"/>
      <c r="AB32" s="9">
        <v>90.031694999999999</v>
      </c>
      <c r="AC32" s="119">
        <f t="shared" ref="AC32:AC41" si="12">S32-AB32</f>
        <v>176.03758599999998</v>
      </c>
      <c r="AD32" s="115" t="s">
        <v>74</v>
      </c>
      <c r="AE32" s="115"/>
      <c r="AF32" s="239"/>
      <c r="AG32" s="120">
        <v>150.05282399999999</v>
      </c>
      <c r="AH32" s="121">
        <f>S32-AG32</f>
        <v>116.016457</v>
      </c>
      <c r="AI32" s="5" t="s">
        <v>74</v>
      </c>
      <c r="AJ32" s="5"/>
      <c r="AK32" s="239"/>
      <c r="AL32">
        <v>18.010565</v>
      </c>
      <c r="AM32" s="76">
        <f t="shared" ref="AM32:AM41" si="13">S32-AL32</f>
        <v>248.058716</v>
      </c>
      <c r="AN32" s="5" t="s">
        <v>74</v>
      </c>
      <c r="AO32" s="116"/>
      <c r="AP32" s="239"/>
      <c r="AQ32">
        <v>36.021129999999999</v>
      </c>
      <c r="AR32" s="76">
        <f t="shared" ref="AR32:AR41" si="14">S32-AQ32</f>
        <v>230.04815099999999</v>
      </c>
      <c r="AS32" s="5" t="s">
        <v>74</v>
      </c>
      <c r="AT32" s="116"/>
      <c r="AU32" s="239"/>
      <c r="AV32">
        <v>54.031694999999999</v>
      </c>
      <c r="AW32" s="76">
        <f t="shared" ref="AW32:AW41" si="15">S32-AV32</f>
        <v>212.03758599999998</v>
      </c>
      <c r="AX32" s="115" t="s">
        <v>74</v>
      </c>
      <c r="AY32" s="116"/>
      <c r="AZ32" s="239"/>
    </row>
    <row r="33" spans="14:70" ht="15" customHeight="1">
      <c r="P33">
        <v>34.288899999999998</v>
      </c>
      <c r="Q33" s="18" t="s">
        <v>49</v>
      </c>
      <c r="R33" s="13">
        <v>2</v>
      </c>
      <c r="S33" s="115">
        <v>394.164244</v>
      </c>
      <c r="T33" s="115">
        <v>394.16680000000002</v>
      </c>
      <c r="U33" s="116">
        <v>1661</v>
      </c>
      <c r="V33" s="239">
        <f t="shared" si="10"/>
        <v>6.4846064526006834E-6</v>
      </c>
      <c r="W33" s="9">
        <v>120.04226</v>
      </c>
      <c r="X33" s="118">
        <f t="shared" si="11"/>
        <v>274.121984</v>
      </c>
      <c r="Y33" s="240" t="s">
        <v>74</v>
      </c>
      <c r="Z33" s="241"/>
      <c r="AA33" s="241"/>
      <c r="AB33" s="9">
        <v>90.031694999999999</v>
      </c>
      <c r="AC33" s="119">
        <f t="shared" si="12"/>
        <v>304.13254899999998</v>
      </c>
      <c r="AD33" s="115" t="s">
        <v>74</v>
      </c>
      <c r="AE33" s="116"/>
      <c r="AF33" s="239"/>
      <c r="AG33" s="120">
        <v>150.05282399999999</v>
      </c>
      <c r="AH33" s="121">
        <f t="shared" ref="AH33:AH41" si="16">S33-AG33</f>
        <v>244.11142000000001</v>
      </c>
      <c r="AI33" s="5" t="s">
        <v>74</v>
      </c>
      <c r="AJ33" s="5"/>
      <c r="AK33" s="242"/>
      <c r="AL33">
        <v>18.010565</v>
      </c>
      <c r="AM33" s="76">
        <f t="shared" si="13"/>
        <v>376.15367900000001</v>
      </c>
      <c r="AN33" s="5" t="s">
        <v>74</v>
      </c>
      <c r="AO33" s="116"/>
      <c r="AP33" s="239"/>
      <c r="AQ33">
        <v>36.021129999999999</v>
      </c>
      <c r="AR33" s="76">
        <f t="shared" si="14"/>
        <v>358.14311399999997</v>
      </c>
      <c r="AS33" s="243">
        <v>358.14440000000002</v>
      </c>
      <c r="AT33" s="244">
        <v>3729</v>
      </c>
      <c r="AU33" s="245">
        <f>(AS33-AR33)/AR33</f>
        <v>3.5907433363358776E-6</v>
      </c>
      <c r="AV33">
        <v>54.031694999999999</v>
      </c>
      <c r="AW33" s="76">
        <f t="shared" si="15"/>
        <v>340.13254899999998</v>
      </c>
      <c r="AX33" s="246">
        <v>340.13200000000001</v>
      </c>
      <c r="AY33" s="244">
        <v>3451</v>
      </c>
      <c r="AZ33" s="245">
        <f>(AX33-AW33)/AW33</f>
        <v>-1.6140766345127127E-6</v>
      </c>
      <c r="BD33" s="865"/>
      <c r="BE33" s="865"/>
      <c r="BF33" s="247"/>
      <c r="BG33" s="247"/>
      <c r="BH33" s="247"/>
      <c r="BI33" s="247"/>
      <c r="BJ33" s="247"/>
      <c r="BK33" s="247"/>
      <c r="BL33" s="247"/>
      <c r="BM33" s="247"/>
      <c r="BN33" s="247"/>
      <c r="BO33" s="247"/>
      <c r="BP33" s="248"/>
      <c r="BQ33" s="247"/>
      <c r="BR33" s="861"/>
    </row>
    <row r="34" spans="14:70" ht="15">
      <c r="P34" s="78" t="s">
        <v>136</v>
      </c>
      <c r="Q34" s="18" t="s">
        <v>58</v>
      </c>
      <c r="R34" s="13">
        <v>3</v>
      </c>
      <c r="S34" s="115">
        <v>451.18570799999998</v>
      </c>
      <c r="T34" s="115"/>
      <c r="U34" s="116"/>
      <c r="V34" s="239">
        <f t="shared" si="10"/>
        <v>-1</v>
      </c>
      <c r="W34" s="9">
        <v>120.04226</v>
      </c>
      <c r="X34" s="118">
        <f t="shared" si="11"/>
        <v>331.14344799999998</v>
      </c>
      <c r="Y34" s="115" t="s">
        <v>74</v>
      </c>
      <c r="Z34" s="116"/>
      <c r="AA34" s="239"/>
      <c r="AB34" s="9">
        <v>90.031694999999999</v>
      </c>
      <c r="AC34" s="119">
        <f t="shared" si="12"/>
        <v>361.15401299999996</v>
      </c>
      <c r="AD34" s="115" t="s">
        <v>74</v>
      </c>
      <c r="AE34" s="116"/>
      <c r="AF34" s="239"/>
      <c r="AG34" s="120">
        <v>150.05282399999999</v>
      </c>
      <c r="AH34" s="121">
        <f t="shared" si="16"/>
        <v>301.13288399999999</v>
      </c>
      <c r="AI34" s="5" t="s">
        <v>74</v>
      </c>
      <c r="AJ34" s="116"/>
      <c r="AK34" s="242"/>
      <c r="AL34">
        <v>18.010565</v>
      </c>
      <c r="AM34" s="76">
        <f t="shared" si="13"/>
        <v>433.17514299999999</v>
      </c>
      <c r="AN34" s="5" t="s">
        <v>74</v>
      </c>
      <c r="AO34" s="116"/>
      <c r="AP34" s="239"/>
      <c r="AQ34">
        <v>36.021129999999999</v>
      </c>
      <c r="AR34" s="76">
        <f t="shared" si="14"/>
        <v>415.16457800000001</v>
      </c>
      <c r="AS34" s="243">
        <v>415.1671</v>
      </c>
      <c r="AT34" s="244">
        <v>2006</v>
      </c>
      <c r="AU34" s="245">
        <f>(AS34-AR34)/AR34</f>
        <v>6.0746993689789811E-6</v>
      </c>
      <c r="AV34">
        <v>54.031694999999999</v>
      </c>
      <c r="AW34" s="76">
        <f t="shared" si="15"/>
        <v>397.15401299999996</v>
      </c>
      <c r="AX34" s="115" t="s">
        <v>74</v>
      </c>
      <c r="AY34" s="116"/>
      <c r="AZ34" s="239"/>
      <c r="BD34" s="865"/>
      <c r="BE34" s="865"/>
      <c r="BF34" s="248"/>
      <c r="BG34" s="247"/>
      <c r="BH34" s="247"/>
      <c r="BI34" s="247"/>
      <c r="BJ34" s="247"/>
      <c r="BK34" s="247"/>
      <c r="BL34" s="247"/>
      <c r="BM34" s="247"/>
      <c r="BN34" s="247"/>
      <c r="BO34" s="247"/>
      <c r="BP34" s="248"/>
      <c r="BQ34" s="247"/>
      <c r="BR34" s="861"/>
    </row>
    <row r="35" spans="14:70" ht="15">
      <c r="Q35" s="18" t="s">
        <v>60</v>
      </c>
      <c r="R35" s="13">
        <v>4</v>
      </c>
      <c r="S35" s="115">
        <v>552.233386</v>
      </c>
      <c r="T35" s="115"/>
      <c r="U35" s="116"/>
      <c r="V35" s="239">
        <f t="shared" si="10"/>
        <v>-1</v>
      </c>
      <c r="W35" s="9">
        <v>120.04226</v>
      </c>
      <c r="X35" s="118">
        <f t="shared" si="11"/>
        <v>432.191126</v>
      </c>
      <c r="Y35" s="115" t="s">
        <v>74</v>
      </c>
      <c r="Z35" s="116"/>
      <c r="AA35" s="239"/>
      <c r="AB35" s="9">
        <v>90.031694999999999</v>
      </c>
      <c r="AC35" s="119">
        <f t="shared" si="12"/>
        <v>462.20169099999998</v>
      </c>
      <c r="AD35" s="115" t="s">
        <v>74</v>
      </c>
      <c r="AE35" s="116"/>
      <c r="AF35" s="239"/>
      <c r="AG35" s="120">
        <v>150.05282399999999</v>
      </c>
      <c r="AH35" s="121">
        <f t="shared" si="16"/>
        <v>402.18056200000001</v>
      </c>
      <c r="AI35" s="5" t="s">
        <v>74</v>
      </c>
      <c r="AJ35" s="116"/>
      <c r="AK35" s="239"/>
      <c r="AL35">
        <v>18.010565</v>
      </c>
      <c r="AM35" s="76">
        <f t="shared" si="13"/>
        <v>534.22282099999995</v>
      </c>
      <c r="AN35" s="5" t="s">
        <v>74</v>
      </c>
      <c r="AO35" s="116"/>
      <c r="AP35" s="239"/>
      <c r="AQ35">
        <v>36.021129999999999</v>
      </c>
      <c r="AR35" s="76">
        <f t="shared" si="14"/>
        <v>516.21225600000002</v>
      </c>
      <c r="AS35" s="5" t="s">
        <v>74</v>
      </c>
      <c r="AT35" s="116"/>
      <c r="AU35" s="239"/>
      <c r="AV35">
        <v>54.031694999999999</v>
      </c>
      <c r="AW35" s="76">
        <f t="shared" si="15"/>
        <v>498.20169099999998</v>
      </c>
      <c r="AX35" s="115" t="s">
        <v>74</v>
      </c>
      <c r="AY35" s="116"/>
      <c r="AZ35" s="239"/>
      <c r="BD35" s="865"/>
      <c r="BE35" s="865"/>
      <c r="BF35" s="248"/>
      <c r="BG35" s="247"/>
      <c r="BH35" s="247"/>
      <c r="BI35" s="248"/>
      <c r="BJ35" s="248"/>
      <c r="BK35" s="248"/>
      <c r="BL35" s="248"/>
      <c r="BM35" s="248"/>
      <c r="BN35" s="248"/>
      <c r="BO35" s="247"/>
      <c r="BP35" s="248"/>
      <c r="BQ35" s="247"/>
      <c r="BR35" s="861"/>
    </row>
    <row r="36" spans="14:70" ht="15">
      <c r="Q36" s="18" t="s">
        <v>62</v>
      </c>
      <c r="R36" s="13">
        <v>5</v>
      </c>
      <c r="S36" s="115">
        <v>667.26032899999996</v>
      </c>
      <c r="T36" s="115"/>
      <c r="U36" s="116"/>
      <c r="V36" s="239">
        <f t="shared" si="10"/>
        <v>-1</v>
      </c>
      <c r="W36" s="9">
        <v>120.04226</v>
      </c>
      <c r="X36" s="118">
        <f t="shared" si="11"/>
        <v>547.21806900000001</v>
      </c>
      <c r="Y36" s="115" t="s">
        <v>74</v>
      </c>
      <c r="Z36" s="116"/>
      <c r="AA36" s="239"/>
      <c r="AB36" s="9">
        <v>90.031694999999999</v>
      </c>
      <c r="AC36" s="119">
        <f t="shared" si="12"/>
        <v>577.22863399999994</v>
      </c>
      <c r="AD36" s="115" t="s">
        <v>74</v>
      </c>
      <c r="AE36" s="116"/>
      <c r="AF36" s="239"/>
      <c r="AG36" s="120">
        <v>150.05282399999999</v>
      </c>
      <c r="AH36" s="121">
        <f t="shared" si="16"/>
        <v>517.20750499999997</v>
      </c>
      <c r="AI36" s="5" t="s">
        <v>74</v>
      </c>
      <c r="AJ36" s="116"/>
      <c r="AK36" s="242"/>
      <c r="AL36">
        <v>18.010565</v>
      </c>
      <c r="AM36" s="76">
        <f t="shared" si="13"/>
        <v>649.24976399999991</v>
      </c>
      <c r="AN36" s="5" t="s">
        <v>74</v>
      </c>
      <c r="AO36" s="116"/>
      <c r="AP36" s="239"/>
      <c r="AQ36">
        <v>36.021129999999999</v>
      </c>
      <c r="AR36" s="76">
        <f t="shared" si="14"/>
        <v>631.23919899999999</v>
      </c>
      <c r="AS36" s="5" t="s">
        <v>74</v>
      </c>
      <c r="AT36" s="116"/>
      <c r="AU36" s="239"/>
      <c r="AV36">
        <v>54.031694999999999</v>
      </c>
      <c r="AW36" s="76">
        <f t="shared" si="15"/>
        <v>613.22863399999994</v>
      </c>
      <c r="AX36" s="115" t="s">
        <v>74</v>
      </c>
      <c r="AY36" s="116"/>
      <c r="AZ36" s="239"/>
      <c r="BD36" s="865"/>
      <c r="BE36" s="865"/>
      <c r="BF36" s="248"/>
      <c r="BG36" s="248"/>
      <c r="BH36" s="247"/>
      <c r="BI36" s="247"/>
      <c r="BJ36" s="247"/>
      <c r="BK36" s="247"/>
      <c r="BL36" s="248"/>
      <c r="BM36" s="247"/>
      <c r="BN36" s="247"/>
      <c r="BO36" s="248"/>
      <c r="BP36" s="248"/>
      <c r="BQ36" s="247"/>
      <c r="BR36" s="861"/>
    </row>
    <row r="37" spans="14:70" ht="15">
      <c r="Q37" s="18" t="s">
        <v>54</v>
      </c>
      <c r="R37" s="13">
        <v>6</v>
      </c>
      <c r="S37" s="115">
        <v>766.32874300000003</v>
      </c>
      <c r="T37" s="115"/>
      <c r="U37" s="116"/>
      <c r="V37" s="239">
        <f t="shared" si="10"/>
        <v>-1</v>
      </c>
      <c r="W37" s="9">
        <v>120.04226</v>
      </c>
      <c r="X37" s="118">
        <f t="shared" si="11"/>
        <v>646.28648300000009</v>
      </c>
      <c r="Y37" s="115" t="s">
        <v>74</v>
      </c>
      <c r="Z37" s="116"/>
      <c r="AA37" s="239"/>
      <c r="AB37" s="9">
        <v>90.031694999999999</v>
      </c>
      <c r="AC37" s="119">
        <f t="shared" si="12"/>
        <v>676.29704800000002</v>
      </c>
      <c r="AD37" s="115" t="s">
        <v>74</v>
      </c>
      <c r="AE37" s="116"/>
      <c r="AF37" s="239"/>
      <c r="AG37" s="120">
        <v>150.05282399999999</v>
      </c>
      <c r="AH37" s="121">
        <f t="shared" si="16"/>
        <v>616.27591900000004</v>
      </c>
      <c r="AI37" s="5" t="s">
        <v>74</v>
      </c>
      <c r="AJ37" s="116"/>
      <c r="AK37" s="242"/>
      <c r="AL37">
        <v>18.010565</v>
      </c>
      <c r="AM37" s="76">
        <f t="shared" si="13"/>
        <v>748.31817799999999</v>
      </c>
      <c r="AN37" s="5" t="s">
        <v>74</v>
      </c>
      <c r="AO37" s="116"/>
      <c r="AP37" s="239"/>
      <c r="AQ37">
        <v>36.021129999999999</v>
      </c>
      <c r="AR37" s="76">
        <f t="shared" si="14"/>
        <v>730.30761300000006</v>
      </c>
      <c r="AS37" s="250" t="s">
        <v>74</v>
      </c>
      <c r="AT37" s="251"/>
      <c r="AU37" s="251"/>
      <c r="AV37">
        <v>54.031694999999999</v>
      </c>
      <c r="AW37" s="76">
        <f t="shared" si="15"/>
        <v>712.29704800000002</v>
      </c>
      <c r="AX37" s="115" t="s">
        <v>74</v>
      </c>
      <c r="AY37" s="116"/>
      <c r="AZ37" s="239"/>
      <c r="BD37" s="865"/>
      <c r="BE37" s="865"/>
      <c r="BF37" s="248"/>
      <c r="BG37" s="247"/>
      <c r="BH37" s="247"/>
      <c r="BI37" s="247"/>
      <c r="BJ37" s="247"/>
      <c r="BK37" s="247"/>
      <c r="BL37" s="248"/>
      <c r="BM37" s="248"/>
      <c r="BN37" s="247"/>
      <c r="BO37" s="247"/>
      <c r="BP37" s="248"/>
      <c r="BQ37" s="247"/>
      <c r="BR37" s="861"/>
    </row>
    <row r="38" spans="14:70" ht="15">
      <c r="Q38" s="18" t="s">
        <v>70</v>
      </c>
      <c r="R38" s="13">
        <v>7</v>
      </c>
      <c r="S38" s="115">
        <v>894.38732100000004</v>
      </c>
      <c r="T38" s="115"/>
      <c r="U38" s="116"/>
      <c r="V38" s="239">
        <f t="shared" si="10"/>
        <v>-1</v>
      </c>
      <c r="W38" s="9">
        <v>120.04226</v>
      </c>
      <c r="X38" s="118">
        <f t="shared" si="11"/>
        <v>774.34506099999999</v>
      </c>
      <c r="Y38" s="115" t="s">
        <v>74</v>
      </c>
      <c r="Z38" s="116"/>
      <c r="AA38" s="239"/>
      <c r="AB38" s="9">
        <v>90.031694999999999</v>
      </c>
      <c r="AC38" s="119">
        <f t="shared" si="12"/>
        <v>804.35562600000003</v>
      </c>
      <c r="AD38" s="115" t="s">
        <v>74</v>
      </c>
      <c r="AE38" s="116"/>
      <c r="AF38" s="239"/>
      <c r="AG38" s="120">
        <v>150.05282399999999</v>
      </c>
      <c r="AH38" s="121">
        <f t="shared" si="16"/>
        <v>744.33449700000006</v>
      </c>
      <c r="AI38" s="5" t="s">
        <v>74</v>
      </c>
      <c r="AJ38" s="116"/>
      <c r="AK38" s="242"/>
      <c r="AL38">
        <v>18.010565</v>
      </c>
      <c r="AM38" s="76">
        <f t="shared" si="13"/>
        <v>876.376756</v>
      </c>
      <c r="AN38" s="5" t="s">
        <v>74</v>
      </c>
      <c r="AO38" s="116"/>
      <c r="AP38" s="239"/>
      <c r="AQ38">
        <v>36.021129999999999</v>
      </c>
      <c r="AR38" s="76">
        <f t="shared" si="14"/>
        <v>858.36619100000007</v>
      </c>
      <c r="AS38" s="5" t="s">
        <v>74</v>
      </c>
      <c r="AT38" s="116"/>
      <c r="AU38" s="239"/>
      <c r="AV38">
        <v>54.031694999999999</v>
      </c>
      <c r="AW38" s="76">
        <f t="shared" si="15"/>
        <v>840.35562600000003</v>
      </c>
      <c r="AX38" s="115" t="s">
        <v>74</v>
      </c>
      <c r="AY38" s="116"/>
      <c r="AZ38" s="239"/>
      <c r="BD38" s="865"/>
      <c r="BE38" s="865"/>
      <c r="BF38" s="248"/>
      <c r="BG38" s="247"/>
      <c r="BH38" s="247"/>
      <c r="BI38" s="248"/>
      <c r="BJ38" s="247"/>
      <c r="BK38" s="247"/>
      <c r="BL38" s="247"/>
      <c r="BM38" s="248"/>
      <c r="BN38" s="247"/>
      <c r="BO38" s="247"/>
      <c r="BP38" s="248"/>
      <c r="BQ38" s="247"/>
      <c r="BR38" s="249"/>
    </row>
    <row r="39" spans="14:70" ht="15">
      <c r="Q39" s="18" t="s">
        <v>76</v>
      </c>
      <c r="R39" s="13">
        <v>8</v>
      </c>
      <c r="S39" s="115">
        <v>965.42443500000002</v>
      </c>
      <c r="T39" s="115"/>
      <c r="U39" s="116"/>
      <c r="V39" s="239">
        <f t="shared" si="10"/>
        <v>-1</v>
      </c>
      <c r="W39" s="9">
        <v>120.04226</v>
      </c>
      <c r="X39" s="118">
        <f t="shared" si="11"/>
        <v>845.38217499999996</v>
      </c>
      <c r="Y39" s="115" t="s">
        <v>74</v>
      </c>
      <c r="Z39" s="116"/>
      <c r="AA39" s="239"/>
      <c r="AB39" s="9">
        <v>90.031694999999999</v>
      </c>
      <c r="AC39" s="119">
        <f t="shared" si="12"/>
        <v>875.39274</v>
      </c>
      <c r="AD39" s="115" t="s">
        <v>74</v>
      </c>
      <c r="AE39" s="116"/>
      <c r="AF39" s="239"/>
      <c r="AG39" s="120">
        <v>150.05282399999999</v>
      </c>
      <c r="AH39" s="121">
        <f t="shared" si="16"/>
        <v>815.37161100000003</v>
      </c>
      <c r="AI39" s="5" t="s">
        <v>74</v>
      </c>
      <c r="AJ39" s="116"/>
      <c r="AK39" s="242"/>
      <c r="AL39">
        <v>18.010565</v>
      </c>
      <c r="AM39" s="76">
        <f t="shared" si="13"/>
        <v>947.41386999999997</v>
      </c>
      <c r="AN39" s="5" t="s">
        <v>74</v>
      </c>
      <c r="AO39" s="116"/>
      <c r="AP39" s="239"/>
      <c r="AQ39">
        <v>36.021129999999999</v>
      </c>
      <c r="AR39" s="76">
        <f t="shared" si="14"/>
        <v>929.40330500000005</v>
      </c>
      <c r="AS39" s="5" t="s">
        <v>74</v>
      </c>
      <c r="AT39" s="116"/>
      <c r="AU39" s="239"/>
      <c r="AV39">
        <v>54.031694999999999</v>
      </c>
      <c r="AW39" s="76">
        <f t="shared" si="15"/>
        <v>911.39274</v>
      </c>
      <c r="AX39" s="115" t="s">
        <v>74</v>
      </c>
      <c r="AY39" s="116"/>
      <c r="AZ39" s="239"/>
      <c r="BD39" s="867"/>
      <c r="BE39" s="867"/>
      <c r="BF39" s="252"/>
      <c r="BG39" s="252"/>
      <c r="BH39" s="252"/>
      <c r="BI39" s="252"/>
      <c r="BJ39" s="252"/>
      <c r="BK39" s="252"/>
      <c r="BL39" s="252"/>
      <c r="BM39" s="252"/>
      <c r="BN39" s="252"/>
      <c r="BO39" s="252"/>
      <c r="BP39" s="252"/>
      <c r="BQ39" s="863"/>
      <c r="BR39" s="863"/>
    </row>
    <row r="40" spans="14:70" ht="15">
      <c r="Q40" s="18" t="s">
        <v>79</v>
      </c>
      <c r="R40" s="13">
        <v>9</v>
      </c>
      <c r="S40" s="115">
        <v>1151.5037480000001</v>
      </c>
      <c r="T40" s="115"/>
      <c r="U40" s="116"/>
      <c r="V40" s="239">
        <f t="shared" si="10"/>
        <v>-1</v>
      </c>
      <c r="W40" s="9">
        <v>120.04226</v>
      </c>
      <c r="X40" s="118">
        <f t="shared" si="11"/>
        <v>1031.4614880000001</v>
      </c>
      <c r="Y40" s="115" t="s">
        <v>74</v>
      </c>
      <c r="Z40" s="116"/>
      <c r="AA40" s="239"/>
      <c r="AB40" s="9">
        <v>90.031694999999999</v>
      </c>
      <c r="AC40" s="119">
        <f t="shared" si="12"/>
        <v>1061.4720530000002</v>
      </c>
      <c r="AD40" s="115" t="s">
        <v>74</v>
      </c>
      <c r="AE40" s="116"/>
      <c r="AF40" s="239"/>
      <c r="AG40" s="120">
        <v>150.05282399999999</v>
      </c>
      <c r="AH40" s="121">
        <f t="shared" si="16"/>
        <v>1001.4509240000001</v>
      </c>
      <c r="AI40" s="250" t="s">
        <v>74</v>
      </c>
      <c r="AJ40" s="251"/>
      <c r="AK40" s="251"/>
      <c r="AL40">
        <v>18.010565</v>
      </c>
      <c r="AM40" s="76">
        <f t="shared" si="13"/>
        <v>1133.493183</v>
      </c>
      <c r="AN40" s="5" t="s">
        <v>74</v>
      </c>
      <c r="AO40" s="116"/>
      <c r="AP40" s="239"/>
      <c r="AQ40">
        <v>36.021129999999999</v>
      </c>
      <c r="AR40" s="76">
        <f t="shared" si="14"/>
        <v>1115.482618</v>
      </c>
      <c r="AS40" s="5" t="s">
        <v>74</v>
      </c>
      <c r="AT40" s="116"/>
      <c r="AU40" s="239"/>
      <c r="AV40">
        <v>54.031694999999999</v>
      </c>
      <c r="AW40" s="76">
        <f t="shared" si="15"/>
        <v>1097.4720530000002</v>
      </c>
      <c r="AX40" s="115" t="s">
        <v>74</v>
      </c>
      <c r="AY40" s="116"/>
      <c r="AZ40" s="239"/>
      <c r="BD40" s="868"/>
      <c r="BE40" s="868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863"/>
      <c r="BR40" s="863"/>
    </row>
    <row r="41" spans="14:70" ht="15.6">
      <c r="Q41" s="18" t="s">
        <v>82</v>
      </c>
      <c r="R41" s="13">
        <v>10</v>
      </c>
      <c r="S41" s="115">
        <v>1264.587812</v>
      </c>
      <c r="T41" s="115"/>
      <c r="U41" s="116"/>
      <c r="V41" s="239">
        <f t="shared" si="10"/>
        <v>-1</v>
      </c>
      <c r="W41" s="9">
        <v>120.04226</v>
      </c>
      <c r="X41" s="118">
        <f t="shared" si="11"/>
        <v>1144.545552</v>
      </c>
      <c r="Y41" s="115" t="s">
        <v>74</v>
      </c>
      <c r="Z41" s="116"/>
      <c r="AA41" s="239"/>
      <c r="AB41" s="9">
        <v>90.031694999999999</v>
      </c>
      <c r="AC41" s="119">
        <f t="shared" si="12"/>
        <v>1174.5561170000001</v>
      </c>
      <c r="AD41" s="183" t="s">
        <v>74</v>
      </c>
      <c r="AE41" s="251"/>
      <c r="AF41" s="251"/>
      <c r="AG41" s="120">
        <v>150.05282399999999</v>
      </c>
      <c r="AH41" s="121">
        <f t="shared" si="16"/>
        <v>1114.5349879999999</v>
      </c>
      <c r="AI41" s="5" t="s">
        <v>74</v>
      </c>
      <c r="AJ41" s="116"/>
      <c r="AK41" s="242"/>
      <c r="AL41">
        <v>18.010565</v>
      </c>
      <c r="AM41" s="76">
        <f t="shared" si="13"/>
        <v>1246.5772469999999</v>
      </c>
      <c r="AN41" s="5" t="s">
        <v>74</v>
      </c>
      <c r="AO41" s="5"/>
      <c r="AP41" s="239"/>
      <c r="AQ41">
        <v>36.021129999999999</v>
      </c>
      <c r="AR41" s="76">
        <f t="shared" si="14"/>
        <v>1228.5666819999999</v>
      </c>
      <c r="AS41" s="5" t="s">
        <v>74</v>
      </c>
      <c r="AT41" s="116"/>
      <c r="AU41" s="239"/>
      <c r="AV41">
        <v>54.031694999999999</v>
      </c>
      <c r="AW41" s="76">
        <f t="shared" si="15"/>
        <v>1210.5561170000001</v>
      </c>
      <c r="AX41" s="115" t="s">
        <v>74</v>
      </c>
      <c r="AY41" s="116"/>
      <c r="AZ41" s="239"/>
      <c r="BD41" s="868"/>
      <c r="BE41" s="868"/>
      <c r="BF41" s="255"/>
      <c r="BG41" s="256"/>
      <c r="BH41" s="255"/>
      <c r="BI41" s="255"/>
      <c r="BJ41" s="255"/>
      <c r="BK41" s="255"/>
      <c r="BL41" s="255"/>
      <c r="BM41" s="255"/>
      <c r="BN41" s="255"/>
      <c r="BO41" s="255"/>
      <c r="BP41" s="255"/>
      <c r="BQ41" s="869"/>
      <c r="BR41" s="869"/>
    </row>
    <row r="42" spans="14:70" ht="15">
      <c r="Q42" s="18" t="s">
        <v>59</v>
      </c>
      <c r="R42" s="13">
        <v>11</v>
      </c>
      <c r="S42" s="129"/>
      <c r="T42" s="129"/>
      <c r="U42" s="38">
        <f>SUM(U33:U41)</f>
        <v>1661</v>
      </c>
      <c r="V42" s="233"/>
      <c r="W42" s="129"/>
      <c r="X42" s="129"/>
      <c r="Y42" s="129"/>
      <c r="Z42" s="38"/>
      <c r="AA42" s="233"/>
      <c r="AB42" s="129"/>
      <c r="AC42" s="129"/>
      <c r="AD42" s="129"/>
      <c r="AE42" s="38"/>
      <c r="AF42" s="233"/>
      <c r="AG42" s="129"/>
      <c r="AH42" s="129"/>
      <c r="AI42" s="129"/>
      <c r="AJ42" s="38"/>
      <c r="AK42" s="257"/>
      <c r="AL42" s="4"/>
      <c r="AM42" s="4"/>
      <c r="AN42" s="4"/>
      <c r="AO42" s="38"/>
      <c r="AP42" s="233"/>
      <c r="AQ42" s="4"/>
      <c r="AR42" s="4"/>
      <c r="AS42" s="4"/>
      <c r="AT42" s="38">
        <f>SUM(AT33:AT41)</f>
        <v>5735</v>
      </c>
      <c r="AU42" s="233"/>
      <c r="AV42" s="4"/>
      <c r="AW42" s="4"/>
      <c r="AX42" s="4"/>
      <c r="AY42" s="38">
        <f>SUM(AY32:AY41)</f>
        <v>3451</v>
      </c>
      <c r="AZ42" s="233"/>
      <c r="BA42" s="94"/>
      <c r="BD42" s="864"/>
      <c r="BE42" s="258"/>
      <c r="BF42" s="248"/>
      <c r="BG42" s="248"/>
      <c r="BH42" s="247"/>
      <c r="BI42" s="248"/>
      <c r="BJ42" s="247"/>
      <c r="BK42" s="248"/>
      <c r="BL42" s="247"/>
      <c r="BM42" s="248"/>
      <c r="BN42" s="247"/>
      <c r="BO42" s="248"/>
      <c r="BP42" s="248"/>
      <c r="BQ42" s="865"/>
      <c r="BR42" s="865"/>
    </row>
    <row r="43" spans="14:70" ht="15">
      <c r="Q43" s="41"/>
      <c r="R43" s="11"/>
      <c r="S43" s="9"/>
      <c r="T43" s="9"/>
      <c r="U43" s="259">
        <v>1</v>
      </c>
      <c r="V43" s="235"/>
      <c r="W43" s="9"/>
      <c r="X43" s="9"/>
      <c r="Y43" s="9"/>
      <c r="Z43" s="25"/>
      <c r="AA43" s="235"/>
      <c r="AB43" s="9"/>
      <c r="AC43" s="9"/>
      <c r="AD43" s="9"/>
      <c r="AE43" s="25"/>
      <c r="AF43" s="235"/>
      <c r="AG43" s="9"/>
      <c r="AH43" s="9"/>
      <c r="AI43" s="9"/>
      <c r="AJ43" s="25"/>
      <c r="AK43" s="236"/>
      <c r="AO43" s="25"/>
      <c r="AT43" s="259">
        <f>AT42/U42</f>
        <v>3.4527393136664659</v>
      </c>
      <c r="AU43" s="235"/>
      <c r="AY43" s="259">
        <f>AY42/U42</f>
        <v>2.077664057796508</v>
      </c>
      <c r="AZ43" s="235"/>
      <c r="BA43" s="94"/>
      <c r="BD43" s="864"/>
      <c r="BE43" s="258"/>
      <c r="BF43" s="248"/>
      <c r="BG43" s="248"/>
      <c r="BH43" s="248"/>
      <c r="BI43" s="247"/>
      <c r="BJ43" s="247"/>
      <c r="BK43" s="248"/>
      <c r="BL43" s="248"/>
      <c r="BM43" s="247"/>
      <c r="BN43" s="247"/>
      <c r="BO43" s="248"/>
      <c r="BP43" s="247"/>
      <c r="BQ43" s="865"/>
      <c r="BR43" s="865"/>
    </row>
    <row r="44" spans="14:70" s="260" customFormat="1" ht="15">
      <c r="Q44" s="261"/>
      <c r="R44" s="262"/>
      <c r="S44" s="263"/>
      <c r="T44" s="263"/>
      <c r="U44" s="264"/>
      <c r="V44" s="265"/>
      <c r="W44" s="263"/>
      <c r="X44" s="263"/>
      <c r="Y44" s="263"/>
      <c r="Z44" s="264"/>
      <c r="AA44" s="265"/>
      <c r="AB44" s="263"/>
      <c r="AC44" s="263"/>
      <c r="AD44" s="263"/>
      <c r="AE44" s="264"/>
      <c r="AF44" s="265"/>
      <c r="AG44" s="263"/>
      <c r="AH44" s="263"/>
      <c r="AI44" s="263"/>
      <c r="AJ44" s="264"/>
      <c r="AK44" s="266"/>
      <c r="AO44" s="264"/>
      <c r="AT44" s="264"/>
      <c r="AU44" s="265"/>
      <c r="AY44" s="264"/>
      <c r="AZ44" s="265"/>
      <c r="BA44" s="264"/>
      <c r="BD44" s="864"/>
      <c r="BE44" s="267"/>
      <c r="BF44" s="268"/>
      <c r="BG44" s="268"/>
      <c r="BH44" s="268"/>
      <c r="BI44" s="268"/>
      <c r="BJ44" s="269"/>
      <c r="BK44" s="269"/>
      <c r="BL44" s="268"/>
      <c r="BM44" s="269"/>
      <c r="BN44" s="269"/>
      <c r="BO44" s="269"/>
      <c r="BP44" s="268"/>
      <c r="BQ44" s="866"/>
      <c r="BR44" s="866"/>
    </row>
    <row r="45" spans="14:70" ht="15">
      <c r="Q45" s="41"/>
      <c r="R45" s="11"/>
      <c r="S45" s="131" t="s">
        <v>171</v>
      </c>
      <c r="T45" s="9"/>
      <c r="U45" s="9"/>
      <c r="V45" s="216" t="e">
        <f t="shared" si="10"/>
        <v>#VALUE!</v>
      </c>
      <c r="W45" s="132" t="s">
        <v>172</v>
      </c>
      <c r="Y45" s="133"/>
      <c r="Z45" s="133"/>
      <c r="AA45" s="216" t="e">
        <f>(Y45-X45)/X45</f>
        <v>#DIV/0!</v>
      </c>
      <c r="AB45" s="102" t="s">
        <v>149</v>
      </c>
      <c r="AF45" s="216" t="e">
        <f>(AD45-AC45)/AC45</f>
        <v>#DIV/0!</v>
      </c>
      <c r="AG45" s="102" t="s">
        <v>149</v>
      </c>
      <c r="AJ45" s="46"/>
      <c r="AK45" s="270" t="e">
        <f>(AI45-AH45)/AH45</f>
        <v>#DIV/0!</v>
      </c>
      <c r="AL45" s="39" t="s">
        <v>150</v>
      </c>
      <c r="AM45" s="39"/>
      <c r="AN45" s="39"/>
      <c r="AO45" s="39"/>
      <c r="AU45" s="235"/>
      <c r="AZ45" s="235"/>
      <c r="BD45" s="864"/>
      <c r="BE45" s="258"/>
      <c r="BF45" s="248"/>
      <c r="BG45" s="248"/>
      <c r="BH45" s="247"/>
      <c r="BI45" s="248"/>
      <c r="BJ45" s="248"/>
      <c r="BK45" s="247"/>
      <c r="BL45" s="248"/>
      <c r="BM45" s="247"/>
      <c r="BN45" s="247"/>
      <c r="BO45" s="248"/>
      <c r="BP45" s="247"/>
      <c r="BQ45" s="865"/>
      <c r="BR45" s="865"/>
    </row>
    <row r="46" spans="14:70" ht="15">
      <c r="P46" s="53" t="s">
        <v>114</v>
      </c>
      <c r="Q46" s="54" t="s">
        <v>227</v>
      </c>
      <c r="R46" s="134" t="s">
        <v>173</v>
      </c>
      <c r="S46" s="135" t="s">
        <v>174</v>
      </c>
      <c r="T46" s="108" t="s">
        <v>175</v>
      </c>
      <c r="U46" s="109"/>
      <c r="V46" s="109" t="s">
        <v>228</v>
      </c>
      <c r="W46" s="106" t="s">
        <v>100</v>
      </c>
      <c r="X46" s="107" t="s">
        <v>153</v>
      </c>
      <c r="Y46" s="108" t="s">
        <v>154</v>
      </c>
      <c r="Z46" s="109"/>
      <c r="AA46" s="109" t="s">
        <v>228</v>
      </c>
      <c r="AB46" s="108" t="s">
        <v>134</v>
      </c>
      <c r="AC46" s="110" t="s">
        <v>155</v>
      </c>
      <c r="AD46" s="108" t="s">
        <v>156</v>
      </c>
      <c r="AE46" s="109"/>
      <c r="AF46" s="109" t="s">
        <v>228</v>
      </c>
      <c r="AG46" s="55">
        <v>150</v>
      </c>
      <c r="AH46" s="111" t="s">
        <v>157</v>
      </c>
      <c r="AI46" s="109" t="s">
        <v>157</v>
      </c>
      <c r="AJ46" s="109"/>
      <c r="AK46" s="109" t="s">
        <v>228</v>
      </c>
      <c r="AL46" s="108" t="s">
        <v>158</v>
      </c>
      <c r="AM46" s="91" t="s">
        <v>159</v>
      </c>
      <c r="AN46" s="5" t="s">
        <v>159</v>
      </c>
      <c r="AO46" s="5"/>
      <c r="AP46" s="109" t="s">
        <v>228</v>
      </c>
      <c r="AQ46" s="108" t="s">
        <v>160</v>
      </c>
      <c r="AR46" s="112" t="s">
        <v>161</v>
      </c>
      <c r="AS46" s="5" t="s">
        <v>162</v>
      </c>
      <c r="AT46" s="109"/>
      <c r="AU46" s="109" t="s">
        <v>228</v>
      </c>
      <c r="AV46" s="108" t="s">
        <v>163</v>
      </c>
      <c r="AW46" s="91" t="s">
        <v>164</v>
      </c>
      <c r="AX46" s="5" t="s">
        <v>164</v>
      </c>
      <c r="AY46" s="109"/>
      <c r="AZ46" s="109" t="s">
        <v>228</v>
      </c>
      <c r="BD46" s="864"/>
      <c r="BE46" s="258"/>
      <c r="BF46" s="248"/>
      <c r="BG46" s="248"/>
      <c r="BH46" s="248"/>
      <c r="BI46" s="247"/>
      <c r="BJ46" s="247"/>
      <c r="BK46" s="248"/>
      <c r="BL46" s="247"/>
      <c r="BM46" s="248"/>
      <c r="BN46" s="247"/>
      <c r="BO46" s="247"/>
      <c r="BP46" s="247"/>
      <c r="BQ46" s="865"/>
      <c r="BR46" s="865"/>
    </row>
    <row r="47" spans="14:70" ht="15">
      <c r="N47" s="9">
        <v>90.031694999999999</v>
      </c>
      <c r="O47" s="88"/>
      <c r="P47" s="63" t="s">
        <v>229</v>
      </c>
      <c r="Q47" s="13" t="s">
        <v>45</v>
      </c>
      <c r="R47" s="109" t="s">
        <v>177</v>
      </c>
      <c r="S47" s="138" t="s">
        <v>67</v>
      </c>
      <c r="T47" s="109" t="s">
        <v>167</v>
      </c>
      <c r="U47" s="5"/>
      <c r="V47" s="238">
        <v>2.0000000000000002E-5</v>
      </c>
      <c r="W47" s="109" t="s">
        <v>117</v>
      </c>
      <c r="X47" s="113" t="s">
        <v>67</v>
      </c>
      <c r="Y47" s="109"/>
      <c r="Z47" s="5"/>
      <c r="AA47" s="238">
        <v>2.0000000000000002E-5</v>
      </c>
      <c r="AB47" s="103" t="s">
        <v>168</v>
      </c>
      <c r="AC47" s="114" t="s">
        <v>67</v>
      </c>
      <c r="AD47" s="109" t="s">
        <v>167</v>
      </c>
      <c r="AE47" s="5"/>
      <c r="AF47" s="238">
        <v>2.0000000000000002E-5</v>
      </c>
      <c r="AG47" s="67" t="s">
        <v>135</v>
      </c>
      <c r="AH47" s="111" t="s">
        <v>67</v>
      </c>
      <c r="AI47" s="109" t="s">
        <v>167</v>
      </c>
      <c r="AJ47" s="109"/>
      <c r="AK47" s="238">
        <v>2.0000000000000002E-5</v>
      </c>
      <c r="AL47" s="5"/>
      <c r="AM47" s="91" t="s">
        <v>169</v>
      </c>
      <c r="AN47" s="5" t="s">
        <v>68</v>
      </c>
      <c r="AO47" s="5"/>
      <c r="AP47" s="238">
        <v>2.0000000000000002E-5</v>
      </c>
      <c r="AQ47" s="109"/>
      <c r="AR47" s="91" t="s">
        <v>169</v>
      </c>
      <c r="AS47" s="5" t="s">
        <v>68</v>
      </c>
      <c r="AT47" s="109" t="s">
        <v>170</v>
      </c>
      <c r="AU47" s="238">
        <v>2.0000000000000002E-5</v>
      </c>
      <c r="AV47" s="109"/>
      <c r="AW47" s="91" t="s">
        <v>169</v>
      </c>
      <c r="AX47" s="5" t="s">
        <v>68</v>
      </c>
      <c r="AY47" s="109" t="s">
        <v>170</v>
      </c>
      <c r="AZ47" s="238">
        <v>2.0000000000000002E-5</v>
      </c>
      <c r="BD47" s="864"/>
      <c r="BE47" s="271"/>
      <c r="BF47" s="272"/>
      <c r="BG47" s="248"/>
      <c r="BH47" s="247"/>
      <c r="BI47" s="248"/>
      <c r="BJ47" s="248"/>
      <c r="BK47" s="248"/>
      <c r="BL47" s="248"/>
      <c r="BM47" s="248"/>
      <c r="BN47" s="247"/>
      <c r="BO47" s="247"/>
      <c r="BP47" s="247"/>
      <c r="BQ47" s="865"/>
      <c r="BR47" s="865"/>
    </row>
    <row r="48" spans="14:70" ht="15">
      <c r="N48" s="120">
        <v>150.05282399999999</v>
      </c>
      <c r="P48" s="63" t="s">
        <v>133</v>
      </c>
      <c r="Q48" s="15" t="s">
        <v>56</v>
      </c>
      <c r="R48" s="71">
        <v>162.05282</v>
      </c>
      <c r="S48" s="139">
        <f t="shared" ref="S48:S57" si="17">S32+R48</f>
        <v>428.12210099999999</v>
      </c>
      <c r="T48" s="115" t="s">
        <v>74</v>
      </c>
      <c r="U48" s="115"/>
      <c r="V48" s="239"/>
      <c r="W48" s="9">
        <v>120.04226</v>
      </c>
      <c r="X48" s="118">
        <f t="shared" ref="X48:X57" si="18">S32-W48</f>
        <v>146.02702099999999</v>
      </c>
      <c r="Y48" s="5" t="s">
        <v>74</v>
      </c>
      <c r="Z48" s="5"/>
      <c r="AA48" s="239"/>
      <c r="AB48" s="9">
        <v>90.031694999999999</v>
      </c>
      <c r="AC48" s="119">
        <f t="shared" ref="AC48:AC57" si="19">S32-AB48</f>
        <v>176.03758599999998</v>
      </c>
      <c r="AD48" s="5" t="s">
        <v>74</v>
      </c>
      <c r="AE48" s="5"/>
      <c r="AF48" s="239"/>
      <c r="AG48" s="120">
        <v>150.05282399999999</v>
      </c>
      <c r="AH48" s="121">
        <f>S48-AG48</f>
        <v>278.069277</v>
      </c>
      <c r="AI48" s="5" t="s">
        <v>74</v>
      </c>
      <c r="AJ48" s="5"/>
      <c r="AK48" s="242"/>
      <c r="AL48">
        <v>18.010565</v>
      </c>
      <c r="AM48" s="76">
        <f>S48-AL48</f>
        <v>410.111536</v>
      </c>
      <c r="AN48" s="5" t="s">
        <v>74</v>
      </c>
      <c r="AO48" s="116"/>
      <c r="AP48" s="239"/>
      <c r="AQ48">
        <v>36.021129999999999</v>
      </c>
      <c r="AR48" s="76">
        <f>S48-AQ48</f>
        <v>392.10097099999996</v>
      </c>
      <c r="AS48" s="5" t="s">
        <v>74</v>
      </c>
      <c r="AT48" s="116"/>
      <c r="AU48" s="239"/>
      <c r="AV48">
        <v>54.031694999999999</v>
      </c>
      <c r="AW48" s="76">
        <f>S48-AV48</f>
        <v>374.09040599999997</v>
      </c>
      <c r="AX48" s="5" t="s">
        <v>74</v>
      </c>
      <c r="AY48" s="116"/>
      <c r="AZ48" s="239"/>
      <c r="BD48" s="864"/>
      <c r="BE48" s="258"/>
      <c r="BF48" s="248"/>
      <c r="BG48" s="248"/>
      <c r="BH48" s="248"/>
      <c r="BI48" s="248"/>
      <c r="BJ48" s="247"/>
      <c r="BK48" s="248"/>
      <c r="BL48" s="248"/>
      <c r="BM48" s="247"/>
      <c r="BN48" s="247"/>
      <c r="BO48" s="248"/>
      <c r="BP48" s="248"/>
      <c r="BQ48" s="865"/>
      <c r="BR48" s="865"/>
    </row>
    <row r="49" spans="7:70" ht="15">
      <c r="P49">
        <v>34.288899999999998</v>
      </c>
      <c r="Q49" s="18" t="s">
        <v>49</v>
      </c>
      <c r="R49" s="71">
        <v>162.05282</v>
      </c>
      <c r="S49" s="139">
        <f t="shared" si="17"/>
        <v>556.21706399999994</v>
      </c>
      <c r="T49" s="115" t="s">
        <v>74</v>
      </c>
      <c r="U49" s="116"/>
      <c r="V49" s="239"/>
      <c r="W49" s="9">
        <v>120.04226</v>
      </c>
      <c r="X49" s="118">
        <f t="shared" si="18"/>
        <v>274.121984</v>
      </c>
      <c r="Y49" s="250" t="s">
        <v>74</v>
      </c>
      <c r="Z49" s="241"/>
      <c r="AA49" s="241"/>
      <c r="AB49" s="9">
        <v>90.031694999999999</v>
      </c>
      <c r="AC49" s="119">
        <f t="shared" si="19"/>
        <v>304.13254899999998</v>
      </c>
      <c r="AD49" s="5" t="s">
        <v>74</v>
      </c>
      <c r="AE49" s="116"/>
      <c r="AF49" s="239"/>
      <c r="AG49" s="120">
        <v>150.05282399999999</v>
      </c>
      <c r="AH49" s="121">
        <f t="shared" ref="AH49:AH57" si="20">S49-AG49</f>
        <v>406.16423999999995</v>
      </c>
      <c r="AI49" s="5" t="s">
        <v>74</v>
      </c>
      <c r="AJ49" s="116"/>
      <c r="AK49" s="242"/>
      <c r="AL49">
        <v>18.010565</v>
      </c>
      <c r="AM49" s="76">
        <f t="shared" ref="AM49:AM57" si="21">S49-AL49</f>
        <v>538.20649899999989</v>
      </c>
      <c r="AN49" s="5" t="s">
        <v>74</v>
      </c>
      <c r="AO49" s="116"/>
      <c r="AP49" s="239"/>
      <c r="AQ49">
        <v>36.021129999999999</v>
      </c>
      <c r="AR49" s="76">
        <f t="shared" ref="AR49:AR57" si="22">S49-AQ49</f>
        <v>520.19593399999997</v>
      </c>
      <c r="AS49" s="250" t="s">
        <v>74</v>
      </c>
      <c r="AT49" s="245"/>
      <c r="AU49" s="245"/>
      <c r="AV49">
        <v>54.031694999999999</v>
      </c>
      <c r="AW49" s="76">
        <f t="shared" ref="AW49:AW57" si="23">S49-AV49</f>
        <v>502.18536899999992</v>
      </c>
      <c r="AX49" s="250" t="s">
        <v>74</v>
      </c>
      <c r="AY49" s="245"/>
      <c r="AZ49" s="245"/>
      <c r="BD49" s="864"/>
      <c r="BE49" s="258"/>
      <c r="BF49" s="248"/>
      <c r="BG49" s="248"/>
      <c r="BH49" s="248"/>
      <c r="BI49" s="248"/>
      <c r="BJ49" s="248"/>
      <c r="BK49" s="248"/>
      <c r="BL49" s="247"/>
      <c r="BM49" s="247"/>
      <c r="BN49" s="247"/>
      <c r="BO49" s="247"/>
      <c r="BP49" s="247"/>
      <c r="BQ49" s="865"/>
      <c r="BR49" s="865"/>
    </row>
    <row r="50" spans="7:70" ht="15">
      <c r="P50" s="55"/>
      <c r="Q50" s="18" t="s">
        <v>58</v>
      </c>
      <c r="R50" s="71">
        <v>162.05282</v>
      </c>
      <c r="S50" s="139">
        <f t="shared" si="17"/>
        <v>613.23852799999997</v>
      </c>
      <c r="T50" s="115" t="s">
        <v>74</v>
      </c>
      <c r="U50" s="116"/>
      <c r="V50" s="239"/>
      <c r="W50" s="9">
        <v>120.04226</v>
      </c>
      <c r="X50" s="118">
        <f t="shared" si="18"/>
        <v>331.14344799999998</v>
      </c>
      <c r="Y50" s="5" t="s">
        <v>74</v>
      </c>
      <c r="Z50" s="116"/>
      <c r="AA50" s="239"/>
      <c r="AB50" s="9">
        <v>90.031694999999999</v>
      </c>
      <c r="AC50" s="119">
        <f t="shared" si="19"/>
        <v>361.15401299999996</v>
      </c>
      <c r="AD50" s="5" t="s">
        <v>74</v>
      </c>
      <c r="AE50" s="116"/>
      <c r="AF50" s="239"/>
      <c r="AG50" s="120">
        <v>150.05282399999999</v>
      </c>
      <c r="AH50" s="121">
        <f t="shared" si="20"/>
        <v>463.18570399999999</v>
      </c>
      <c r="AI50" s="5" t="s">
        <v>74</v>
      </c>
      <c r="AJ50" s="116"/>
      <c r="AK50" s="242"/>
      <c r="AL50">
        <v>18.010565</v>
      </c>
      <c r="AM50" s="76">
        <f t="shared" si="21"/>
        <v>595.22796299999993</v>
      </c>
      <c r="AN50" s="5" t="s">
        <v>74</v>
      </c>
      <c r="AO50" s="116"/>
      <c r="AP50" s="239"/>
      <c r="AQ50">
        <v>36.021129999999999</v>
      </c>
      <c r="AR50" s="76">
        <f t="shared" si="22"/>
        <v>577.217398</v>
      </c>
      <c r="AS50" s="250" t="s">
        <v>74</v>
      </c>
      <c r="AT50" s="245"/>
      <c r="AU50" s="245"/>
      <c r="AV50">
        <v>54.031694999999999</v>
      </c>
      <c r="AW50" s="76">
        <f t="shared" si="23"/>
        <v>559.20683299999996</v>
      </c>
      <c r="AX50" s="5" t="s">
        <v>74</v>
      </c>
      <c r="AY50" s="116"/>
      <c r="AZ50" s="239"/>
      <c r="BD50" s="864"/>
      <c r="BE50" s="258"/>
      <c r="BF50" s="248"/>
      <c r="BG50" s="247"/>
      <c r="BH50" s="247"/>
      <c r="BI50" s="248"/>
      <c r="BJ50" s="247"/>
      <c r="BK50" s="248"/>
      <c r="BL50" s="248"/>
      <c r="BM50" s="247"/>
      <c r="BN50" s="247"/>
      <c r="BO50" s="247"/>
      <c r="BP50" s="248"/>
      <c r="BQ50" s="865"/>
      <c r="BR50" s="865"/>
    </row>
    <row r="51" spans="7:70" ht="15">
      <c r="P51" s="78" t="s">
        <v>136</v>
      </c>
      <c r="Q51" s="18" t="s">
        <v>60</v>
      </c>
      <c r="R51" s="71">
        <v>162.05282</v>
      </c>
      <c r="S51" s="139">
        <f t="shared" si="17"/>
        <v>714.28620599999999</v>
      </c>
      <c r="T51" s="182">
        <v>714.3143</v>
      </c>
      <c r="U51" s="241">
        <v>2536</v>
      </c>
      <c r="V51" s="241">
        <f t="shared" si="10"/>
        <v>3.933157292415928E-5</v>
      </c>
      <c r="W51" s="9">
        <v>120.04226</v>
      </c>
      <c r="X51" s="118">
        <f t="shared" si="18"/>
        <v>432.191126</v>
      </c>
      <c r="Y51" s="5" t="s">
        <v>74</v>
      </c>
      <c r="Z51" s="116"/>
      <c r="AA51" s="239"/>
      <c r="AB51" s="9">
        <v>90.031694999999999</v>
      </c>
      <c r="AC51" s="119">
        <f t="shared" si="19"/>
        <v>462.20169099999998</v>
      </c>
      <c r="AD51" s="5" t="s">
        <v>74</v>
      </c>
      <c r="AE51" s="116"/>
      <c r="AF51" s="239"/>
      <c r="AG51" s="120">
        <v>150.05282399999999</v>
      </c>
      <c r="AH51" s="121">
        <f t="shared" si="20"/>
        <v>564.23338200000001</v>
      </c>
      <c r="AI51" s="5" t="s">
        <v>74</v>
      </c>
      <c r="AJ51" s="116"/>
      <c r="AK51" s="242"/>
      <c r="AL51">
        <v>18.010565</v>
      </c>
      <c r="AM51" s="76">
        <f t="shared" si="21"/>
        <v>696.27564099999995</v>
      </c>
      <c r="AN51" s="5" t="s">
        <v>74</v>
      </c>
      <c r="AO51" s="145"/>
      <c r="AP51" s="239"/>
      <c r="AQ51">
        <v>36.021129999999999</v>
      </c>
      <c r="AR51" s="76">
        <f t="shared" si="22"/>
        <v>678.26507600000002</v>
      </c>
      <c r="AS51" s="5" t="s">
        <v>74</v>
      </c>
      <c r="AT51" s="116"/>
      <c r="AU51" s="239"/>
      <c r="AV51">
        <v>54.031694999999999</v>
      </c>
      <c r="AW51" s="76">
        <f t="shared" si="23"/>
        <v>660.25451099999998</v>
      </c>
      <c r="AX51" s="5" t="s">
        <v>74</v>
      </c>
      <c r="AY51" s="116"/>
      <c r="AZ51" s="239"/>
      <c r="BD51" s="864"/>
      <c r="BE51" s="258"/>
      <c r="BF51" s="248"/>
      <c r="BG51" s="248"/>
      <c r="BH51" s="248"/>
      <c r="BI51" s="248"/>
      <c r="BJ51" s="248"/>
      <c r="BK51" s="248"/>
      <c r="BL51" s="248"/>
      <c r="BM51" s="247"/>
      <c r="BN51" s="248"/>
      <c r="BO51" s="248"/>
      <c r="BP51" s="247"/>
      <c r="BQ51" s="865"/>
      <c r="BR51" s="865"/>
    </row>
    <row r="52" spans="7:70">
      <c r="Q52" s="18" t="s">
        <v>62</v>
      </c>
      <c r="R52" s="71">
        <v>162.05282</v>
      </c>
      <c r="S52" s="139">
        <f t="shared" si="17"/>
        <v>829.31314899999995</v>
      </c>
      <c r="T52" s="115" t="s">
        <v>74</v>
      </c>
      <c r="U52" s="116"/>
      <c r="V52" s="239"/>
      <c r="W52" s="9">
        <v>120.04226</v>
      </c>
      <c r="X52" s="118">
        <f t="shared" si="18"/>
        <v>547.21806900000001</v>
      </c>
      <c r="Y52" s="5" t="s">
        <v>74</v>
      </c>
      <c r="Z52" s="116"/>
      <c r="AA52" s="239"/>
      <c r="AB52" s="9">
        <v>90.031694999999999</v>
      </c>
      <c r="AC52" s="119">
        <f t="shared" si="19"/>
        <v>577.22863399999994</v>
      </c>
      <c r="AD52" s="5" t="s">
        <v>74</v>
      </c>
      <c r="AE52" s="116"/>
      <c r="AF52" s="239"/>
      <c r="AG52" s="120">
        <v>150.05282399999999</v>
      </c>
      <c r="AH52" s="121">
        <f t="shared" si="20"/>
        <v>679.26032499999997</v>
      </c>
      <c r="AI52" s="5" t="s">
        <v>74</v>
      </c>
      <c r="AJ52" s="116"/>
      <c r="AK52" s="242"/>
      <c r="AL52">
        <v>18.010565</v>
      </c>
      <c r="AM52" s="76">
        <f t="shared" si="21"/>
        <v>811.30258399999991</v>
      </c>
      <c r="AN52" s="5" t="s">
        <v>74</v>
      </c>
      <c r="AO52" s="145"/>
      <c r="AP52" s="239"/>
      <c r="AQ52">
        <v>36.021129999999999</v>
      </c>
      <c r="AR52" s="76">
        <f t="shared" si="22"/>
        <v>793.29201899999998</v>
      </c>
      <c r="AS52" s="5" t="s">
        <v>74</v>
      </c>
      <c r="AT52" s="116"/>
      <c r="AU52" s="239"/>
      <c r="AV52">
        <v>54.031694999999999</v>
      </c>
      <c r="AW52" s="76">
        <f t="shared" si="23"/>
        <v>775.28145399999994</v>
      </c>
      <c r="AX52" s="5" t="s">
        <v>74</v>
      </c>
      <c r="AY52" s="116"/>
      <c r="AZ52" s="239"/>
    </row>
    <row r="53" spans="7:70">
      <c r="Q53" s="18" t="s">
        <v>54</v>
      </c>
      <c r="R53" s="71">
        <v>162.05282</v>
      </c>
      <c r="S53" s="139">
        <f t="shared" si="17"/>
        <v>928.38156300000003</v>
      </c>
      <c r="T53" s="115" t="s">
        <v>74</v>
      </c>
      <c r="U53" s="116"/>
      <c r="V53" s="239"/>
      <c r="W53" s="9">
        <v>120.04226</v>
      </c>
      <c r="X53" s="118">
        <f t="shared" si="18"/>
        <v>646.28648300000009</v>
      </c>
      <c r="Y53" s="5" t="s">
        <v>74</v>
      </c>
      <c r="Z53" s="116"/>
      <c r="AA53" s="239"/>
      <c r="AB53" s="9">
        <v>90.031694999999999</v>
      </c>
      <c r="AC53" s="119">
        <f t="shared" si="19"/>
        <v>676.29704800000002</v>
      </c>
      <c r="AD53" s="5" t="s">
        <v>74</v>
      </c>
      <c r="AE53" s="116"/>
      <c r="AF53" s="239"/>
      <c r="AG53" s="120">
        <v>150.05282399999999</v>
      </c>
      <c r="AH53" s="121">
        <f t="shared" si="20"/>
        <v>778.32873900000004</v>
      </c>
      <c r="AI53" s="5" t="s">
        <v>74</v>
      </c>
      <c r="AJ53" s="116"/>
      <c r="AK53" s="242"/>
      <c r="AL53">
        <v>18.010565</v>
      </c>
      <c r="AM53" s="76">
        <f t="shared" si="21"/>
        <v>910.37099799999999</v>
      </c>
      <c r="AN53" s="5" t="s">
        <v>74</v>
      </c>
      <c r="AO53" s="116"/>
      <c r="AP53" s="239"/>
      <c r="AQ53">
        <v>36.021129999999999</v>
      </c>
      <c r="AR53" s="76">
        <f t="shared" si="22"/>
        <v>892.36043300000006</v>
      </c>
      <c r="AS53" s="250" t="s">
        <v>74</v>
      </c>
      <c r="AT53" s="241"/>
      <c r="AU53" s="241"/>
      <c r="AV53">
        <v>54.031694999999999</v>
      </c>
      <c r="AW53" s="76">
        <f t="shared" si="23"/>
        <v>874.34986800000001</v>
      </c>
      <c r="AX53" s="5" t="s">
        <v>74</v>
      </c>
      <c r="AY53" s="116"/>
      <c r="AZ53" s="239"/>
    </row>
    <row r="54" spans="7:70">
      <c r="Q54" s="18" t="s">
        <v>70</v>
      </c>
      <c r="R54" s="71">
        <v>162.05282</v>
      </c>
      <c r="S54" s="139">
        <f t="shared" si="17"/>
        <v>1056.440141</v>
      </c>
      <c r="T54" s="182">
        <v>1056.5377000000001</v>
      </c>
      <c r="U54" s="241">
        <v>2174</v>
      </c>
      <c r="V54" s="241">
        <f t="shared" si="10"/>
        <v>9.2346926450276345E-5</v>
      </c>
      <c r="W54" s="9">
        <v>120.04226</v>
      </c>
      <c r="X54" s="118">
        <f t="shared" si="18"/>
        <v>774.34506099999999</v>
      </c>
      <c r="Y54" s="5" t="s">
        <v>74</v>
      </c>
      <c r="Z54" s="116"/>
      <c r="AA54" s="239"/>
      <c r="AB54" s="9">
        <v>90.031694999999999</v>
      </c>
      <c r="AC54" s="119">
        <f t="shared" si="19"/>
        <v>804.35562600000003</v>
      </c>
      <c r="AD54" s="5" t="s">
        <v>74</v>
      </c>
      <c r="AE54" s="116"/>
      <c r="AF54" s="239"/>
      <c r="AG54" s="120">
        <v>150.05282399999999</v>
      </c>
      <c r="AH54" s="121">
        <f t="shared" si="20"/>
        <v>906.38731700000005</v>
      </c>
      <c r="AI54" s="5" t="s">
        <v>74</v>
      </c>
      <c r="AJ54" s="116"/>
      <c r="AK54" s="242"/>
      <c r="AL54">
        <v>18.010565</v>
      </c>
      <c r="AM54" s="76">
        <f t="shared" si="21"/>
        <v>1038.429576</v>
      </c>
      <c r="AN54" s="5" t="s">
        <v>74</v>
      </c>
      <c r="AO54" s="145"/>
      <c r="AP54" s="239"/>
      <c r="AQ54">
        <v>36.021129999999999</v>
      </c>
      <c r="AR54" s="76">
        <f t="shared" si="22"/>
        <v>1020.4190110000001</v>
      </c>
      <c r="AS54" s="5" t="s">
        <v>74</v>
      </c>
      <c r="AT54" s="116"/>
      <c r="AU54" s="239"/>
      <c r="AV54">
        <v>54.031694999999999</v>
      </c>
      <c r="AW54" s="76">
        <f t="shared" si="23"/>
        <v>1002.408446</v>
      </c>
      <c r="AX54" s="5" t="s">
        <v>74</v>
      </c>
      <c r="AY54" s="116"/>
      <c r="AZ54" s="239"/>
    </row>
    <row r="55" spans="7:70" ht="15">
      <c r="Q55" s="18" t="s">
        <v>76</v>
      </c>
      <c r="R55" s="71">
        <v>162.05282</v>
      </c>
      <c r="S55" s="139">
        <f t="shared" si="17"/>
        <v>1127.477255</v>
      </c>
      <c r="T55" s="115" t="s">
        <v>74</v>
      </c>
      <c r="U55" s="116"/>
      <c r="V55" s="239"/>
      <c r="W55" s="9">
        <v>120.04226</v>
      </c>
      <c r="X55" s="118">
        <f t="shared" si="18"/>
        <v>845.38217499999996</v>
      </c>
      <c r="Y55" s="5" t="s">
        <v>74</v>
      </c>
      <c r="Z55" s="116"/>
      <c r="AA55" s="239"/>
      <c r="AB55" s="9">
        <v>90.031694999999999</v>
      </c>
      <c r="AC55" s="119">
        <f t="shared" si="19"/>
        <v>875.39274</v>
      </c>
      <c r="AD55" s="5" t="s">
        <v>74</v>
      </c>
      <c r="AE55" s="116"/>
      <c r="AF55" s="239"/>
      <c r="AG55" s="120">
        <v>150.05282399999999</v>
      </c>
      <c r="AH55" s="121">
        <f t="shared" si="20"/>
        <v>977.42443100000003</v>
      </c>
      <c r="AI55" s="5" t="s">
        <v>74</v>
      </c>
      <c r="AJ55" s="116"/>
      <c r="AK55" s="242"/>
      <c r="AL55">
        <v>18.010565</v>
      </c>
      <c r="AM55" s="76">
        <f t="shared" si="21"/>
        <v>1109.46669</v>
      </c>
      <c r="AN55" s="5" t="s">
        <v>74</v>
      </c>
      <c r="AO55" s="145"/>
      <c r="AP55" s="239"/>
      <c r="AQ55">
        <v>36.021129999999999</v>
      </c>
      <c r="AR55" s="76">
        <f t="shared" si="22"/>
        <v>1091.4561249999999</v>
      </c>
      <c r="AS55" s="250" t="s">
        <v>74</v>
      </c>
      <c r="AT55" s="116"/>
      <c r="AU55" s="239"/>
      <c r="AV55">
        <v>54.031694999999999</v>
      </c>
      <c r="AW55" s="76">
        <f t="shared" si="23"/>
        <v>1073.4455600000001</v>
      </c>
      <c r="AX55" s="250" t="s">
        <v>74</v>
      </c>
      <c r="AY55" s="116"/>
      <c r="AZ55" s="239"/>
      <c r="BD55" s="273"/>
      <c r="BE55" s="273"/>
      <c r="BF55" s="274"/>
      <c r="BG55" s="273"/>
      <c r="BH55" s="273"/>
      <c r="BI55" s="273"/>
      <c r="BJ55" s="274"/>
      <c r="BK55" s="274"/>
      <c r="BL55" s="274"/>
      <c r="BM55" s="273"/>
      <c r="BN55" s="274"/>
      <c r="BO55" s="248"/>
      <c r="BP55" s="273"/>
      <c r="BQ55" s="861"/>
    </row>
    <row r="56" spans="7:70" ht="15">
      <c r="Q56" s="18" t="s">
        <v>79</v>
      </c>
      <c r="R56" s="71">
        <v>162.05282</v>
      </c>
      <c r="S56" s="139">
        <f t="shared" si="17"/>
        <v>1313.556568</v>
      </c>
      <c r="T56" s="115" t="s">
        <v>93</v>
      </c>
      <c r="U56" s="116"/>
      <c r="V56" s="239"/>
      <c r="W56" s="9">
        <v>120.04226</v>
      </c>
      <c r="X56" s="118">
        <f t="shared" si="18"/>
        <v>1031.4614880000001</v>
      </c>
      <c r="Y56" s="5" t="s">
        <v>74</v>
      </c>
      <c r="Z56" s="116"/>
      <c r="AA56" s="239"/>
      <c r="AB56" s="9">
        <v>90.031694999999999</v>
      </c>
      <c r="AC56" s="119">
        <f t="shared" si="19"/>
        <v>1061.4720530000002</v>
      </c>
      <c r="AD56" s="5" t="s">
        <v>74</v>
      </c>
      <c r="AE56" s="116"/>
      <c r="AF56" s="239"/>
      <c r="AG56" s="120">
        <v>150.05282399999999</v>
      </c>
      <c r="AH56" s="121">
        <f t="shared" si="20"/>
        <v>1163.5037440000001</v>
      </c>
      <c r="AI56" s="5" t="s">
        <v>74</v>
      </c>
      <c r="AJ56" s="116"/>
      <c r="AK56" s="242"/>
      <c r="AL56">
        <v>18.010565</v>
      </c>
      <c r="AM56" s="76">
        <f t="shared" si="21"/>
        <v>1295.5460029999999</v>
      </c>
      <c r="AN56" s="5" t="s">
        <v>74</v>
      </c>
      <c r="AO56" s="116"/>
      <c r="AP56" s="239"/>
      <c r="AQ56">
        <v>36.021129999999999</v>
      </c>
      <c r="AR56" s="76">
        <f t="shared" si="22"/>
        <v>1277.5354379999999</v>
      </c>
      <c r="AS56" s="5" t="s">
        <v>74</v>
      </c>
      <c r="AT56" s="116"/>
      <c r="AU56" s="239"/>
      <c r="AV56">
        <v>54.031694999999999</v>
      </c>
      <c r="AW56" s="76">
        <f t="shared" si="23"/>
        <v>1259.5248730000001</v>
      </c>
      <c r="AX56" s="250" t="s">
        <v>74</v>
      </c>
      <c r="AY56" s="116"/>
      <c r="AZ56" s="239"/>
      <c r="BD56" s="273"/>
      <c r="BE56" s="273"/>
      <c r="BF56" s="274"/>
      <c r="BG56" s="273"/>
      <c r="BH56" s="274"/>
      <c r="BI56" s="274"/>
      <c r="BJ56" s="273"/>
      <c r="BK56" s="273"/>
      <c r="BL56" s="273"/>
      <c r="BM56" s="273"/>
      <c r="BN56" s="274"/>
      <c r="BO56" s="248"/>
      <c r="BP56" s="273"/>
      <c r="BQ56" s="861"/>
    </row>
    <row r="57" spans="7:70" ht="15">
      <c r="Q57" s="18" t="s">
        <v>82</v>
      </c>
      <c r="R57" s="71">
        <v>162.05282</v>
      </c>
      <c r="S57" s="139">
        <f t="shared" si="17"/>
        <v>1426.6406320000001</v>
      </c>
      <c r="T57" s="115" t="s">
        <v>93</v>
      </c>
      <c r="U57" s="116"/>
      <c r="V57" s="239"/>
      <c r="W57" s="9">
        <v>120.04226</v>
      </c>
      <c r="X57" s="118">
        <f t="shared" si="18"/>
        <v>1144.545552</v>
      </c>
      <c r="Y57" s="5" t="s">
        <v>74</v>
      </c>
      <c r="Z57" s="116"/>
      <c r="AA57" s="239"/>
      <c r="AB57" s="9">
        <v>90.031694999999999</v>
      </c>
      <c r="AC57" s="119">
        <f t="shared" si="19"/>
        <v>1174.5561170000001</v>
      </c>
      <c r="AD57" s="250" t="s">
        <v>74</v>
      </c>
      <c r="AE57" s="251"/>
      <c r="AF57" s="251"/>
      <c r="AG57" s="120">
        <v>150.05282399999999</v>
      </c>
      <c r="AH57" s="121">
        <f t="shared" si="20"/>
        <v>1276.5878080000002</v>
      </c>
      <c r="AI57" s="250" t="s">
        <v>74</v>
      </c>
      <c r="AJ57" s="251"/>
      <c r="AK57" s="251"/>
      <c r="AL57">
        <v>18.010565</v>
      </c>
      <c r="AM57" s="76">
        <f t="shared" si="21"/>
        <v>1408.6300670000001</v>
      </c>
      <c r="AN57" s="5" t="s">
        <v>74</v>
      </c>
      <c r="AO57" s="116"/>
      <c r="AP57" s="239"/>
      <c r="AQ57">
        <v>36.021129999999999</v>
      </c>
      <c r="AR57" s="76">
        <f t="shared" si="22"/>
        <v>1390.619502</v>
      </c>
      <c r="AS57" s="275" t="s">
        <v>74</v>
      </c>
      <c r="AT57" s="116"/>
      <c r="AU57" s="239"/>
      <c r="AV57">
        <v>54.031694999999999</v>
      </c>
      <c r="AW57" s="76">
        <f t="shared" si="23"/>
        <v>1372.6089370000002</v>
      </c>
      <c r="AX57" s="5" t="s">
        <v>74</v>
      </c>
      <c r="AY57" s="116"/>
      <c r="AZ57" s="239"/>
      <c r="BD57" s="273"/>
      <c r="BE57" s="273"/>
      <c r="BF57" s="274"/>
      <c r="BG57" s="273"/>
      <c r="BH57" s="274"/>
      <c r="BI57" s="273"/>
      <c r="BJ57" s="274"/>
      <c r="BK57" s="274"/>
      <c r="BL57" s="274"/>
      <c r="BM57" s="274"/>
      <c r="BN57" s="274"/>
      <c r="BO57" s="248"/>
      <c r="BP57" s="273"/>
      <c r="BQ57" s="861"/>
    </row>
    <row r="58" spans="7:70" ht="15">
      <c r="Q58" s="18" t="s">
        <v>59</v>
      </c>
      <c r="R58" s="4"/>
      <c r="S58" s="4"/>
      <c r="T58" s="4"/>
      <c r="U58" s="38"/>
      <c r="V58" s="233"/>
      <c r="W58" s="129"/>
      <c r="X58" s="4"/>
      <c r="Y58" s="4"/>
      <c r="Z58" s="38"/>
      <c r="AA58" s="233"/>
      <c r="AB58" s="129"/>
      <c r="AC58" s="4"/>
      <c r="AD58" s="4"/>
      <c r="AE58" s="4"/>
      <c r="AF58" s="233"/>
      <c r="AG58" s="129"/>
      <c r="AH58" s="129"/>
      <c r="AI58" s="4"/>
      <c r="AJ58" s="4"/>
      <c r="AK58" s="257"/>
      <c r="AL58" s="4"/>
      <c r="AM58" s="4"/>
      <c r="AN58" s="4"/>
      <c r="AO58" s="4"/>
      <c r="AP58" s="233"/>
      <c r="AQ58" s="4"/>
      <c r="AR58" s="4"/>
      <c r="AS58" s="4"/>
      <c r="AT58" s="4"/>
      <c r="AU58" s="233"/>
      <c r="AV58" s="4"/>
      <c r="AW58" s="4"/>
      <c r="AX58" s="4"/>
      <c r="AY58" s="4"/>
      <c r="AZ58" s="233"/>
      <c r="BD58" s="273"/>
      <c r="BE58" s="274"/>
      <c r="BF58" s="274"/>
      <c r="BG58" s="273"/>
      <c r="BH58" s="273"/>
      <c r="BI58" s="273"/>
      <c r="BJ58" s="273"/>
      <c r="BK58" s="274"/>
      <c r="BL58" s="273"/>
      <c r="BM58" s="273"/>
      <c r="BN58" s="274"/>
      <c r="BO58" s="248"/>
      <c r="BP58" s="273"/>
      <c r="BQ58" s="861"/>
    </row>
    <row r="59" spans="7:70" ht="15">
      <c r="Q59" s="41"/>
      <c r="U59" s="25"/>
      <c r="W59" s="9"/>
      <c r="AB59" s="9"/>
      <c r="AG59" s="9"/>
      <c r="BD59" s="273"/>
      <c r="BE59" s="274"/>
      <c r="BF59" s="273"/>
      <c r="BG59" s="273"/>
      <c r="BH59" s="273"/>
      <c r="BI59" s="273"/>
      <c r="BJ59" s="273"/>
      <c r="BK59" s="274"/>
      <c r="BL59" s="274"/>
      <c r="BM59" s="273"/>
      <c r="BN59" s="273"/>
      <c r="BO59" s="248"/>
      <c r="BP59" s="273"/>
      <c r="BQ59" s="861"/>
    </row>
    <row r="60" spans="7:70" ht="15">
      <c r="Q60" s="41"/>
      <c r="U60" s="25"/>
      <c r="W60" s="9"/>
      <c r="AB60" s="9"/>
      <c r="AG60" s="9"/>
      <c r="BD60" s="273"/>
      <c r="BE60" s="274"/>
      <c r="BF60" s="273"/>
      <c r="BG60" s="274"/>
      <c r="BH60" s="274"/>
      <c r="BI60" s="273"/>
      <c r="BJ60" s="273"/>
      <c r="BK60" s="273"/>
      <c r="BL60" s="274"/>
      <c r="BM60" s="273"/>
      <c r="BN60" s="273"/>
      <c r="BO60" s="248"/>
      <c r="BP60" s="273"/>
      <c r="BQ60" s="249"/>
    </row>
    <row r="61" spans="7:70" ht="15">
      <c r="Q61" s="41"/>
      <c r="U61" s="25"/>
      <c r="W61" s="9"/>
      <c r="AB61" s="9"/>
      <c r="AG61" s="9"/>
      <c r="BD61" s="253"/>
      <c r="BE61" s="274"/>
      <c r="BF61" s="253"/>
      <c r="BG61" s="253"/>
      <c r="BH61" s="274"/>
      <c r="BI61" s="274"/>
      <c r="BJ61" s="274"/>
      <c r="BK61" s="274"/>
      <c r="BL61" s="253"/>
      <c r="BM61" s="274"/>
      <c r="BN61" s="274"/>
      <c r="BO61" s="248"/>
      <c r="BP61" s="863"/>
      <c r="BQ61" s="863"/>
    </row>
    <row r="62" spans="7:70" ht="15">
      <c r="BD62" s="274"/>
      <c r="BE62" s="254"/>
      <c r="BF62" s="254"/>
      <c r="BG62" s="254"/>
      <c r="BH62" s="254"/>
      <c r="BI62" s="254"/>
      <c r="BJ62" s="254"/>
      <c r="BK62" s="254"/>
      <c r="BL62" s="254"/>
      <c r="BM62" s="254"/>
      <c r="BN62" s="254"/>
      <c r="BO62" s="254"/>
      <c r="BP62" s="863"/>
      <c r="BQ62" s="863"/>
    </row>
    <row r="63" spans="7:70">
      <c r="G63" t="s">
        <v>2</v>
      </c>
      <c r="H63" t="s">
        <v>3</v>
      </c>
      <c r="I63" t="s">
        <v>4</v>
      </c>
      <c r="J63" t="s">
        <v>5</v>
      </c>
      <c r="K63" t="s">
        <v>6</v>
      </c>
      <c r="L63" t="s">
        <v>7</v>
      </c>
      <c r="M63" t="s">
        <v>8</v>
      </c>
      <c r="N63" t="s">
        <v>9</v>
      </c>
      <c r="O63" t="s">
        <v>10</v>
      </c>
      <c r="P63" t="s">
        <v>11</v>
      </c>
      <c r="Q63" t="s">
        <v>12</v>
      </c>
      <c r="R63" s="276" t="s">
        <v>13</v>
      </c>
      <c r="S63" t="s">
        <v>14</v>
      </c>
      <c r="T63" t="s">
        <v>15</v>
      </c>
      <c r="U63" t="s">
        <v>16</v>
      </c>
      <c r="V63" t="s">
        <v>17</v>
      </c>
      <c r="W63" t="s">
        <v>18</v>
      </c>
      <c r="X63" t="s">
        <v>19</v>
      </c>
      <c r="Y63" t="s">
        <v>20</v>
      </c>
      <c r="Z63" t="s">
        <v>21</v>
      </c>
      <c r="AA63" t="s">
        <v>22</v>
      </c>
      <c r="AB63" t="s">
        <v>23</v>
      </c>
      <c r="AC63" t="s">
        <v>24</v>
      </c>
      <c r="AD63" t="s">
        <v>25</v>
      </c>
      <c r="AE63" t="s">
        <v>26</v>
      </c>
      <c r="AF63" t="s">
        <v>27</v>
      </c>
    </row>
    <row r="64" spans="7:70">
      <c r="G64">
        <v>18338</v>
      </c>
      <c r="H64" s="112" t="s">
        <v>59</v>
      </c>
      <c r="I64" s="41">
        <v>133</v>
      </c>
      <c r="J64" t="s">
        <v>222</v>
      </c>
      <c r="K64" s="209"/>
      <c r="L64" t="s">
        <v>29</v>
      </c>
      <c r="M64">
        <v>1.9700000000000002E-6</v>
      </c>
      <c r="N64" s="210">
        <v>366.6</v>
      </c>
      <c r="O64" s="150">
        <v>3</v>
      </c>
      <c r="P64" s="9">
        <v>480.23578977990701</v>
      </c>
      <c r="Q64">
        <v>480.238006134513</v>
      </c>
      <c r="R64" s="277">
        <v>1438.69281639972</v>
      </c>
      <c r="S64">
        <v>1438.69946547</v>
      </c>
      <c r="T64">
        <v>-4.6215838949636403</v>
      </c>
      <c r="U64" t="s">
        <v>30</v>
      </c>
      <c r="V64" t="s">
        <v>31</v>
      </c>
      <c r="W64">
        <v>366.58047763819798</v>
      </c>
      <c r="X64">
        <v>366.58047763819798</v>
      </c>
      <c r="Y64" t="s">
        <v>32</v>
      </c>
      <c r="Z64" s="91" t="s">
        <v>223</v>
      </c>
      <c r="AA64" t="s">
        <v>233</v>
      </c>
      <c r="AB64" t="s">
        <v>234</v>
      </c>
      <c r="AC64">
        <v>34.323</v>
      </c>
      <c r="AE64" s="211">
        <v>1437.6855</v>
      </c>
      <c r="AF64" s="211">
        <v>1437.6922</v>
      </c>
    </row>
    <row r="66" spans="7:72">
      <c r="P66" s="278">
        <v>480.23578977990701</v>
      </c>
      <c r="Q66" s="277" t="s">
        <v>74</v>
      </c>
      <c r="R66" s="8" t="s">
        <v>74</v>
      </c>
    </row>
    <row r="67" spans="7:72">
      <c r="J67" s="276"/>
      <c r="K67" s="276"/>
      <c r="L67" s="276"/>
      <c r="M67" s="228" t="s">
        <v>228</v>
      </c>
    </row>
    <row r="68" spans="7:72">
      <c r="H68" s="87"/>
      <c r="I68" s="88"/>
      <c r="J68" s="283" t="s">
        <v>67</v>
      </c>
      <c r="K68" s="283" t="s">
        <v>68</v>
      </c>
      <c r="L68" s="283" t="s">
        <v>64</v>
      </c>
      <c r="M68" s="284">
        <v>2.0000000000000002E-5</v>
      </c>
    </row>
    <row r="69" spans="7:72">
      <c r="G69" s="89" t="s">
        <v>138</v>
      </c>
      <c r="H69" s="90" t="s">
        <v>139</v>
      </c>
      <c r="J69" s="9">
        <v>1234.6248434699999</v>
      </c>
      <c r="K69" s="9" t="s">
        <v>74</v>
      </c>
      <c r="L69" s="46"/>
      <c r="M69" s="46"/>
      <c r="P69" s="279"/>
    </row>
    <row r="70" spans="7:72">
      <c r="G70" s="89" t="s">
        <v>140</v>
      </c>
      <c r="H70" s="90" t="s">
        <v>141</v>
      </c>
      <c r="J70" s="9">
        <v>412.2131318233333</v>
      </c>
      <c r="K70" s="285">
        <v>412.18549999999999</v>
      </c>
      <c r="L70" s="286">
        <v>2891</v>
      </c>
      <c r="M70" s="286">
        <f>(K70-J70)/J70</f>
        <v>-6.7032855579067478E-5</v>
      </c>
    </row>
    <row r="71" spans="7:72">
      <c r="G71" s="41" t="s">
        <v>142</v>
      </c>
      <c r="H71" s="90" t="s">
        <v>139</v>
      </c>
      <c r="J71" s="9">
        <v>1258.6360854699999</v>
      </c>
      <c r="K71" s="9" t="s">
        <v>74</v>
      </c>
      <c r="L71" s="46"/>
      <c r="M71" s="46"/>
    </row>
    <row r="72" spans="7:72">
      <c r="G72" s="41" t="s">
        <v>143</v>
      </c>
      <c r="H72" s="90" t="s">
        <v>141</v>
      </c>
      <c r="J72" s="9">
        <v>420.21687915666666</v>
      </c>
      <c r="K72" s="9" t="s">
        <v>74</v>
      </c>
      <c r="L72" s="46"/>
      <c r="M72" s="46"/>
      <c r="W72" s="9"/>
      <c r="X72" s="9"/>
      <c r="Y72" s="8" t="s">
        <v>109</v>
      </c>
      <c r="Z72" s="8"/>
      <c r="AA72" s="8"/>
      <c r="AB72" s="8"/>
      <c r="AC72" s="8"/>
      <c r="AD72" s="8"/>
      <c r="AG72" s="52" t="s">
        <v>110</v>
      </c>
      <c r="AH72" s="52"/>
      <c r="AM72" s="8" t="s">
        <v>111</v>
      </c>
      <c r="AW72" s="39" t="s">
        <v>112</v>
      </c>
      <c r="AX72" s="39"/>
      <c r="AY72" s="39"/>
      <c r="AZ72" s="39"/>
      <c r="BP72" s="52" t="s">
        <v>113</v>
      </c>
      <c r="BQ72" s="52"/>
    </row>
    <row r="73" spans="7:72">
      <c r="G73" s="41" t="s">
        <v>144</v>
      </c>
      <c r="H73" s="90" t="s">
        <v>139</v>
      </c>
      <c r="J73" s="9">
        <v>1276.64666547</v>
      </c>
      <c r="K73" s="9" t="s">
        <v>74</v>
      </c>
      <c r="L73" s="46"/>
      <c r="M73" s="46"/>
    </row>
    <row r="74" spans="7:72">
      <c r="G74" s="41" t="s">
        <v>145</v>
      </c>
      <c r="H74" s="90" t="s">
        <v>141</v>
      </c>
      <c r="J74" s="9">
        <v>426.22040582333335</v>
      </c>
      <c r="K74" s="9" t="s">
        <v>74</v>
      </c>
      <c r="L74" s="46"/>
      <c r="M74" s="46"/>
      <c r="N74" s="41"/>
      <c r="P74" s="53" t="s">
        <v>114</v>
      </c>
      <c r="Q74" s="54" t="s">
        <v>235</v>
      </c>
      <c r="R74" s="12"/>
      <c r="S74" s="13" t="s">
        <v>43</v>
      </c>
      <c r="T74" s="55" t="s">
        <v>43</v>
      </c>
      <c r="U74" s="55"/>
      <c r="V74" s="222" t="s">
        <v>228</v>
      </c>
      <c r="W74" s="55"/>
      <c r="X74" s="56" t="s">
        <v>43</v>
      </c>
      <c r="Y74" s="22" t="s">
        <v>43</v>
      </c>
      <c r="Z74" s="55"/>
      <c r="AA74" s="222" t="s">
        <v>228</v>
      </c>
      <c r="AB74" s="55" t="s">
        <v>117</v>
      </c>
      <c r="AC74" s="57" t="s">
        <v>43</v>
      </c>
      <c r="AD74" s="55" t="s">
        <v>43</v>
      </c>
      <c r="AE74" s="55"/>
      <c r="AF74" s="222" t="s">
        <v>228</v>
      </c>
      <c r="AG74" s="55" t="s">
        <v>117</v>
      </c>
      <c r="AH74" s="58" t="s">
        <v>43</v>
      </c>
      <c r="AI74" s="55" t="s">
        <v>43</v>
      </c>
      <c r="AJ74" s="55"/>
      <c r="AK74" s="222" t="s">
        <v>228</v>
      </c>
      <c r="AL74" s="55"/>
      <c r="AM74" s="59" t="s">
        <v>43</v>
      </c>
      <c r="AN74" s="22" t="s">
        <v>43</v>
      </c>
      <c r="AO74" s="55"/>
      <c r="AP74" s="222" t="s">
        <v>228</v>
      </c>
      <c r="AQ74" s="55"/>
      <c r="AR74" s="60" t="s">
        <v>43</v>
      </c>
      <c r="AS74" s="22" t="s">
        <v>43</v>
      </c>
      <c r="AT74" s="61"/>
      <c r="AU74" s="222" t="s">
        <v>228</v>
      </c>
      <c r="AV74" s="55"/>
      <c r="AW74" s="62" t="s">
        <v>43</v>
      </c>
      <c r="AX74" s="22" t="s">
        <v>43</v>
      </c>
      <c r="AY74" s="55"/>
      <c r="AZ74" s="222" t="s">
        <v>228</v>
      </c>
      <c r="BA74" s="55"/>
      <c r="BB74" s="62" t="s">
        <v>43</v>
      </c>
      <c r="BC74" s="22" t="s">
        <v>43</v>
      </c>
      <c r="BD74" s="55"/>
      <c r="BE74" s="222" t="s">
        <v>228</v>
      </c>
      <c r="BF74" s="55"/>
      <c r="BG74" s="62" t="s">
        <v>43</v>
      </c>
      <c r="BH74" s="22" t="s">
        <v>43</v>
      </c>
      <c r="BI74" s="55"/>
      <c r="BJ74" s="222" t="s">
        <v>228</v>
      </c>
      <c r="BK74" s="55"/>
      <c r="BL74" s="62" t="s">
        <v>43</v>
      </c>
      <c r="BM74" s="22" t="s">
        <v>43</v>
      </c>
      <c r="BN74" s="55"/>
      <c r="BO74" s="222" t="s">
        <v>228</v>
      </c>
      <c r="BP74" s="55" t="s">
        <v>117</v>
      </c>
      <c r="BQ74" s="58" t="s">
        <v>43</v>
      </c>
      <c r="BR74" s="55" t="s">
        <v>43</v>
      </c>
      <c r="BS74" s="55"/>
      <c r="BT74" s="222" t="s">
        <v>228</v>
      </c>
    </row>
    <row r="75" spans="7:72">
      <c r="G75" s="41" t="s">
        <v>147</v>
      </c>
      <c r="H75" s="90" t="s">
        <v>141</v>
      </c>
      <c r="J75" s="9">
        <v>430.22039782333331</v>
      </c>
      <c r="K75" s="285">
        <v>430.19510000000002</v>
      </c>
      <c r="L75" s="286">
        <v>4660</v>
      </c>
      <c r="M75" s="286">
        <f>(K75-J75)/J75</f>
        <v>-5.8802008136485494E-5</v>
      </c>
      <c r="N75" s="9"/>
      <c r="P75" s="63" t="s">
        <v>236</v>
      </c>
      <c r="Q75" s="18" t="s">
        <v>45</v>
      </c>
      <c r="R75" s="12"/>
      <c r="S75" s="64" t="s">
        <v>67</v>
      </c>
      <c r="T75" s="55" t="s">
        <v>68</v>
      </c>
      <c r="U75" s="55" t="s">
        <v>64</v>
      </c>
      <c r="V75" s="214">
        <v>2.0000000000000002E-5</v>
      </c>
      <c r="W75" s="55"/>
      <c r="X75" s="56" t="s">
        <v>119</v>
      </c>
      <c r="Y75" s="22" t="s">
        <v>119</v>
      </c>
      <c r="Z75" s="22" t="s">
        <v>64</v>
      </c>
      <c r="AA75" s="214">
        <v>2.0000000000000002E-5</v>
      </c>
      <c r="AB75" s="55">
        <v>120</v>
      </c>
      <c r="AC75" s="57" t="s">
        <v>120</v>
      </c>
      <c r="AD75" s="55" t="s">
        <v>120</v>
      </c>
      <c r="AE75" s="55" t="s">
        <v>64</v>
      </c>
      <c r="AF75" s="214">
        <v>2.0000000000000002E-5</v>
      </c>
      <c r="AG75" s="55" t="s">
        <v>121</v>
      </c>
      <c r="AH75" s="58" t="s">
        <v>122</v>
      </c>
      <c r="AI75" s="55" t="s">
        <v>122</v>
      </c>
      <c r="AJ75" s="55" t="s">
        <v>64</v>
      </c>
      <c r="AK75" s="214">
        <v>2.0000000000000002E-5</v>
      </c>
      <c r="AL75" s="65" t="s">
        <v>123</v>
      </c>
      <c r="AM75" s="59" t="s">
        <v>124</v>
      </c>
      <c r="AN75" s="22" t="s">
        <v>124</v>
      </c>
      <c r="AO75" s="22" t="s">
        <v>64</v>
      </c>
      <c r="AP75" s="214">
        <v>2.0000000000000002E-5</v>
      </c>
      <c r="AQ75" s="65" t="s">
        <v>125</v>
      </c>
      <c r="AR75" s="60" t="s">
        <v>126</v>
      </c>
      <c r="AS75" s="22" t="s">
        <v>126</v>
      </c>
      <c r="AT75" s="23" t="s">
        <v>64</v>
      </c>
      <c r="AU75" s="214">
        <v>2.0000000000000002E-5</v>
      </c>
      <c r="AV75" s="55"/>
      <c r="AW75" s="62" t="s">
        <v>127</v>
      </c>
      <c r="AX75" s="22" t="s">
        <v>127</v>
      </c>
      <c r="AY75" s="22" t="s">
        <v>64</v>
      </c>
      <c r="AZ75" s="214">
        <v>2.0000000000000002E-5</v>
      </c>
      <c r="BA75" s="55"/>
      <c r="BB75" s="62" t="s">
        <v>128</v>
      </c>
      <c r="BC75" s="22" t="s">
        <v>128</v>
      </c>
      <c r="BD75" s="22" t="s">
        <v>64</v>
      </c>
      <c r="BE75" s="214">
        <v>2.0000000000000002E-5</v>
      </c>
      <c r="BF75" s="55"/>
      <c r="BG75" s="62" t="s">
        <v>129</v>
      </c>
      <c r="BH75" s="22" t="s">
        <v>129</v>
      </c>
      <c r="BI75" s="22" t="s">
        <v>64</v>
      </c>
      <c r="BJ75" s="214">
        <v>2.0000000000000002E-5</v>
      </c>
      <c r="BK75" s="55"/>
      <c r="BL75" s="62" t="s">
        <v>130</v>
      </c>
      <c r="BM75" s="22" t="s">
        <v>130</v>
      </c>
      <c r="BN75" s="22" t="s">
        <v>64</v>
      </c>
      <c r="BO75" s="214">
        <v>2.0000000000000002E-5</v>
      </c>
      <c r="BP75" s="55" t="s">
        <v>131</v>
      </c>
      <c r="BQ75" s="58" t="s">
        <v>132</v>
      </c>
      <c r="BR75" s="55" t="s">
        <v>122</v>
      </c>
      <c r="BS75" s="55" t="s">
        <v>64</v>
      </c>
      <c r="BT75" s="214">
        <v>2.0000000000000002E-5</v>
      </c>
    </row>
    <row r="76" spans="7:72">
      <c r="G76" s="41" t="s">
        <v>148</v>
      </c>
      <c r="H76" s="90" t="s">
        <v>141</v>
      </c>
      <c r="J76" s="9">
        <v>440.22391915666668</v>
      </c>
      <c r="K76" s="285">
        <v>440.23520000000002</v>
      </c>
      <c r="L76" s="286">
        <v>3973</v>
      </c>
      <c r="M76" s="286">
        <f>(K76-J76)/J76</f>
        <v>2.5625239434851861E-5</v>
      </c>
      <c r="N76" s="92"/>
      <c r="P76" s="63" t="s">
        <v>133</v>
      </c>
      <c r="Q76" s="15" t="s">
        <v>56</v>
      </c>
      <c r="R76" s="13">
        <v>11</v>
      </c>
      <c r="S76" s="12"/>
      <c r="T76" s="55"/>
      <c r="U76" s="55"/>
      <c r="V76" s="55"/>
      <c r="W76" s="66"/>
      <c r="X76" s="56" t="s">
        <v>67</v>
      </c>
      <c r="Y76" s="22" t="s">
        <v>68</v>
      </c>
      <c r="Z76" s="31"/>
      <c r="AA76" s="27"/>
      <c r="AB76" s="67" t="s">
        <v>100</v>
      </c>
      <c r="AC76" s="68" t="s">
        <v>67</v>
      </c>
      <c r="AD76" s="27" t="s">
        <v>68</v>
      </c>
      <c r="AE76" s="31"/>
      <c r="AF76" s="27"/>
      <c r="AG76" s="67"/>
      <c r="AH76" s="69" t="s">
        <v>67</v>
      </c>
      <c r="AI76" s="27" t="s">
        <v>68</v>
      </c>
      <c r="AJ76" s="31"/>
      <c r="AK76" s="27"/>
      <c r="AL76" s="40" t="s">
        <v>134</v>
      </c>
      <c r="AM76" s="59" t="s">
        <v>67</v>
      </c>
      <c r="AN76" s="22" t="s">
        <v>68</v>
      </c>
      <c r="AO76" s="27"/>
      <c r="AP76" s="27"/>
      <c r="AQ76" s="67" t="s">
        <v>135</v>
      </c>
      <c r="AR76" s="60" t="s">
        <v>67</v>
      </c>
      <c r="AS76" s="22" t="s">
        <v>68</v>
      </c>
      <c r="AT76" s="31"/>
      <c r="AU76" s="27"/>
      <c r="AV76" s="66"/>
      <c r="AW76" s="62" t="s">
        <v>67</v>
      </c>
      <c r="AX76" s="22" t="s">
        <v>68</v>
      </c>
      <c r="AY76" s="31"/>
      <c r="AZ76" s="27"/>
      <c r="BA76" s="27"/>
      <c r="BB76" s="62" t="s">
        <v>67</v>
      </c>
      <c r="BC76" s="22" t="s">
        <v>68</v>
      </c>
      <c r="BD76" s="31"/>
      <c r="BE76" s="27"/>
      <c r="BF76" s="27"/>
      <c r="BG76" s="62" t="s">
        <v>67</v>
      </c>
      <c r="BH76" s="22" t="s">
        <v>68</v>
      </c>
      <c r="BI76" s="31"/>
      <c r="BJ76" s="27"/>
      <c r="BK76" s="27"/>
      <c r="BL76" s="62" t="s">
        <v>67</v>
      </c>
      <c r="BM76" s="22" t="s">
        <v>68</v>
      </c>
      <c r="BN76" s="31"/>
      <c r="BO76" s="27"/>
      <c r="BP76" s="67"/>
      <c r="BQ76" s="69" t="s">
        <v>67</v>
      </c>
      <c r="BR76" s="27" t="s">
        <v>68</v>
      </c>
      <c r="BS76" s="31"/>
      <c r="BT76" s="27"/>
    </row>
    <row r="77" spans="7:72">
      <c r="G77" s="41" t="s">
        <v>151</v>
      </c>
      <c r="H77" s="90" t="s">
        <v>141</v>
      </c>
      <c r="J77">
        <v>450.22744082333338</v>
      </c>
      <c r="K77" t="s">
        <v>74</v>
      </c>
      <c r="M77" s="46"/>
      <c r="N77" s="92"/>
      <c r="P77" s="149">
        <v>34.323</v>
      </c>
      <c r="Q77" s="18" t="s">
        <v>49</v>
      </c>
      <c r="R77" s="13">
        <v>10</v>
      </c>
      <c r="S77" s="70">
        <v>1173.637483</v>
      </c>
      <c r="T77" s="30" t="s">
        <v>74</v>
      </c>
      <c r="U77" s="31"/>
      <c r="V77" s="31"/>
      <c r="W77" s="71">
        <v>162.05282</v>
      </c>
      <c r="X77" s="36">
        <v>1335.6903029999999</v>
      </c>
      <c r="Y77" s="30" t="s">
        <v>74</v>
      </c>
      <c r="Z77" s="30"/>
      <c r="AA77" s="31"/>
      <c r="AB77" s="9">
        <v>42.010599999999997</v>
      </c>
      <c r="AC77" s="72">
        <f t="shared" ref="AC77:AC86" si="24">S77+AB77</f>
        <v>1215.648083</v>
      </c>
      <c r="AD77" s="30" t="s">
        <v>74</v>
      </c>
      <c r="AE77" s="31"/>
      <c r="AF77" s="31"/>
      <c r="AG77" s="9">
        <v>24</v>
      </c>
      <c r="AH77" s="73">
        <f t="shared" ref="AH77:AH86" si="25">S77+AG77</f>
        <v>1197.637483</v>
      </c>
      <c r="AI77" s="27" t="s">
        <v>74</v>
      </c>
      <c r="AJ77" s="31"/>
      <c r="AK77" s="31"/>
      <c r="AL77" s="9">
        <v>72.021124999999998</v>
      </c>
      <c r="AM77" s="74">
        <f t="shared" ref="AM77:AM86" si="26">S77+AL77</f>
        <v>1245.658608</v>
      </c>
      <c r="AN77" s="30" t="s">
        <v>74</v>
      </c>
      <c r="AO77" s="30"/>
      <c r="AP77" s="31"/>
      <c r="AQ77" s="9">
        <v>12</v>
      </c>
      <c r="AR77" s="75">
        <f t="shared" ref="AR77:AR86" si="27">S77+AQ77</f>
        <v>1185.637483</v>
      </c>
      <c r="AS77" s="30" t="s">
        <v>74</v>
      </c>
      <c r="AT77" s="31"/>
      <c r="AU77" s="31"/>
      <c r="AV77" s="9">
        <v>144.04230000000001</v>
      </c>
      <c r="AW77" s="76">
        <v>1317.679783</v>
      </c>
      <c r="AX77" s="30" t="s">
        <v>74</v>
      </c>
      <c r="AY77" s="30"/>
      <c r="AZ77" s="31"/>
      <c r="BA77" s="9">
        <v>126.0317</v>
      </c>
      <c r="BB77" s="76">
        <v>1299.669183</v>
      </c>
      <c r="BC77" s="30" t="s">
        <v>74</v>
      </c>
      <c r="BD77" s="30"/>
      <c r="BE77" s="31"/>
      <c r="BF77" s="9">
        <v>108.0211</v>
      </c>
      <c r="BG77" s="76">
        <v>1281.6585829999999</v>
      </c>
      <c r="BH77" s="30" t="s">
        <v>74</v>
      </c>
      <c r="BI77" s="30"/>
      <c r="BJ77" s="31"/>
      <c r="BK77" s="9">
        <v>78.010599999999997</v>
      </c>
      <c r="BL77" s="76">
        <v>1251.648083</v>
      </c>
      <c r="BM77" s="30" t="s">
        <v>74</v>
      </c>
      <c r="BN77" s="30"/>
      <c r="BO77" s="31"/>
      <c r="BP77">
        <v>54.010559999999998</v>
      </c>
      <c r="BQ77" s="73">
        <v>1227.6480429999999</v>
      </c>
      <c r="BR77" s="27" t="s">
        <v>74</v>
      </c>
      <c r="BS77" s="27"/>
      <c r="BT77" s="31"/>
    </row>
    <row r="78" spans="7:72">
      <c r="N78" s="92"/>
      <c r="Q78" s="18" t="s">
        <v>58</v>
      </c>
      <c r="R78" s="13">
        <v>9</v>
      </c>
      <c r="S78" s="70">
        <v>1045.54252</v>
      </c>
      <c r="T78" s="30">
        <v>1045.5432000000001</v>
      </c>
      <c r="U78" s="31">
        <v>278000</v>
      </c>
      <c r="V78" s="31">
        <f t="shared" ref="V78:V86" si="28">(T78-S78)/S78</f>
        <v>6.503800535076799E-7</v>
      </c>
      <c r="W78" s="71">
        <v>162.05282</v>
      </c>
      <c r="X78" s="36">
        <v>1207.5953399999999</v>
      </c>
      <c r="Y78" s="30" t="s">
        <v>74</v>
      </c>
      <c r="Z78" s="30"/>
      <c r="AA78" s="31"/>
      <c r="AB78" s="9">
        <v>42.010599999999997</v>
      </c>
      <c r="AC78" s="72">
        <f t="shared" si="24"/>
        <v>1087.55312</v>
      </c>
      <c r="AD78" s="30" t="s">
        <v>74</v>
      </c>
      <c r="AE78" s="31"/>
      <c r="AF78" s="31"/>
      <c r="AG78" s="9">
        <v>24</v>
      </c>
      <c r="AH78" s="73">
        <f t="shared" si="25"/>
        <v>1069.54252</v>
      </c>
      <c r="AI78" s="27" t="s">
        <v>74</v>
      </c>
      <c r="AJ78" s="31"/>
      <c r="AK78" s="31"/>
      <c r="AL78" s="9">
        <v>72.021124999999998</v>
      </c>
      <c r="AM78" s="74">
        <f t="shared" si="26"/>
        <v>1117.563645</v>
      </c>
      <c r="AN78" s="30" t="s">
        <v>74</v>
      </c>
      <c r="AO78" s="30"/>
      <c r="AP78" s="31"/>
      <c r="AQ78" s="9">
        <v>12</v>
      </c>
      <c r="AR78" s="75">
        <f t="shared" si="27"/>
        <v>1057.54252</v>
      </c>
      <c r="AS78" s="30" t="s">
        <v>74</v>
      </c>
      <c r="AT78" s="31"/>
      <c r="AU78" s="31"/>
      <c r="AV78" s="9">
        <v>144.04230000000001</v>
      </c>
      <c r="AW78" s="76">
        <v>1189.58482</v>
      </c>
      <c r="AX78" s="30" t="s">
        <v>74</v>
      </c>
      <c r="AY78" s="30"/>
      <c r="AZ78" s="31"/>
      <c r="BA78" s="9">
        <v>126.0317</v>
      </c>
      <c r="BB78" s="76">
        <v>1171.57422</v>
      </c>
      <c r="BC78" s="30" t="s">
        <v>74</v>
      </c>
      <c r="BD78" s="30"/>
      <c r="BE78" s="31"/>
      <c r="BF78" s="9">
        <v>108.0211</v>
      </c>
      <c r="BG78" s="76">
        <v>1153.5636199999999</v>
      </c>
      <c r="BH78" s="30" t="s">
        <v>74</v>
      </c>
      <c r="BI78" s="30"/>
      <c r="BJ78" s="31"/>
      <c r="BK78" s="9">
        <v>78.010599999999997</v>
      </c>
      <c r="BL78" s="76">
        <v>1123.55312</v>
      </c>
      <c r="BM78" s="30" t="s">
        <v>74</v>
      </c>
      <c r="BN78" s="30"/>
      <c r="BO78" s="31"/>
      <c r="BP78">
        <v>54.010559999999998</v>
      </c>
      <c r="BQ78" s="73">
        <v>1099.5530799999999</v>
      </c>
      <c r="BR78" s="27" t="s">
        <v>74</v>
      </c>
      <c r="BS78" s="27"/>
      <c r="BT78" s="31"/>
    </row>
    <row r="79" spans="7:72">
      <c r="N79" s="92"/>
      <c r="P79" s="150" t="s">
        <v>188</v>
      </c>
      <c r="Q79" s="18" t="s">
        <v>60</v>
      </c>
      <c r="R79" s="13">
        <v>8</v>
      </c>
      <c r="S79" s="70">
        <v>988.52105600000004</v>
      </c>
      <c r="T79" s="30">
        <v>988.52170000000001</v>
      </c>
      <c r="U79" s="31">
        <v>52590</v>
      </c>
      <c r="V79" s="31">
        <f t="shared" si="28"/>
        <v>6.5147828268988538E-7</v>
      </c>
      <c r="W79" s="71">
        <v>162.05282</v>
      </c>
      <c r="X79" s="36">
        <v>1150.5738759999999</v>
      </c>
      <c r="Y79" s="30" t="s">
        <v>74</v>
      </c>
      <c r="Z79" s="30"/>
      <c r="AA79" s="31"/>
      <c r="AB79" s="9">
        <v>42.010599999999997</v>
      </c>
      <c r="AC79" s="72">
        <f t="shared" si="24"/>
        <v>1030.5316560000001</v>
      </c>
      <c r="AD79" s="280">
        <v>1030.5289</v>
      </c>
      <c r="AE79" s="281">
        <v>4376</v>
      </c>
      <c r="AF79" s="282">
        <f>(AD79-AC79)/AC79</f>
        <v>-2.6743477350203326E-6</v>
      </c>
      <c r="AG79" s="9">
        <v>24</v>
      </c>
      <c r="AH79" s="73">
        <f t="shared" si="25"/>
        <v>1012.521056</v>
      </c>
      <c r="AI79" s="27" t="s">
        <v>74</v>
      </c>
      <c r="AJ79" s="31"/>
      <c r="AK79" s="31"/>
      <c r="AL79" s="9">
        <v>72.021124999999998</v>
      </c>
      <c r="AM79" s="74">
        <f t="shared" si="26"/>
        <v>1060.542181</v>
      </c>
      <c r="AN79" s="30" t="s">
        <v>74</v>
      </c>
      <c r="AO79" s="30"/>
      <c r="AP79" s="31"/>
      <c r="AQ79" s="9">
        <v>12</v>
      </c>
      <c r="AR79" s="75">
        <f t="shared" si="27"/>
        <v>1000.521056</v>
      </c>
      <c r="AS79" s="30" t="s">
        <v>74</v>
      </c>
      <c r="AT79" s="31"/>
      <c r="AU79" s="31"/>
      <c r="AV79" s="9">
        <v>144.04230000000001</v>
      </c>
      <c r="AW79" s="76">
        <v>1132.5633560000001</v>
      </c>
      <c r="AX79" s="30" t="s">
        <v>74</v>
      </c>
      <c r="AY79" s="30"/>
      <c r="AZ79" s="31"/>
      <c r="BA79" s="9">
        <v>126.0317</v>
      </c>
      <c r="BB79" s="76">
        <v>1114.552756</v>
      </c>
      <c r="BC79" s="30" t="s">
        <v>74</v>
      </c>
      <c r="BD79" s="30"/>
      <c r="BE79" s="31"/>
      <c r="BF79" s="9">
        <v>108.0211</v>
      </c>
      <c r="BG79" s="76">
        <v>1096.542156</v>
      </c>
      <c r="BH79" s="30" t="s">
        <v>74</v>
      </c>
      <c r="BI79" s="30"/>
      <c r="BJ79" s="31"/>
      <c r="BK79" s="9">
        <v>78.010599999999997</v>
      </c>
      <c r="BL79" s="76">
        <v>1066.5316560000001</v>
      </c>
      <c r="BM79" s="30" t="s">
        <v>74</v>
      </c>
      <c r="BN79" s="30"/>
      <c r="BO79" s="31"/>
      <c r="BP79">
        <v>54.010559999999998</v>
      </c>
      <c r="BQ79" s="73">
        <v>1042.531616</v>
      </c>
      <c r="BR79" s="27" t="s">
        <v>74</v>
      </c>
      <c r="BS79" s="27"/>
      <c r="BT79" s="31"/>
    </row>
    <row r="80" spans="7:72">
      <c r="N80" s="92"/>
      <c r="Q80" s="18" t="s">
        <v>62</v>
      </c>
      <c r="R80" s="13">
        <v>7</v>
      </c>
      <c r="S80" s="70">
        <v>887.47337800000003</v>
      </c>
      <c r="T80" s="30">
        <v>887.47289999999998</v>
      </c>
      <c r="U80" s="31">
        <v>78250</v>
      </c>
      <c r="V80" s="31">
        <f t="shared" si="28"/>
        <v>-5.3860770575556484E-7</v>
      </c>
      <c r="W80" s="71">
        <v>162.05282</v>
      </c>
      <c r="X80" s="36">
        <v>1049.526198</v>
      </c>
      <c r="Y80" s="30" t="s">
        <v>74</v>
      </c>
      <c r="Z80" s="30"/>
      <c r="AA80" s="31"/>
      <c r="AB80" s="9">
        <v>42.010599999999997</v>
      </c>
      <c r="AC80" s="72">
        <f t="shared" si="24"/>
        <v>929.48397799999998</v>
      </c>
      <c r="AD80" s="30" t="s">
        <v>74</v>
      </c>
      <c r="AE80" s="31"/>
      <c r="AF80" s="31"/>
      <c r="AG80" s="9">
        <v>24</v>
      </c>
      <c r="AH80" s="73">
        <f t="shared" si="25"/>
        <v>911.47337800000003</v>
      </c>
      <c r="AI80" s="27" t="s">
        <v>74</v>
      </c>
      <c r="AJ80" s="31"/>
      <c r="AK80" s="31"/>
      <c r="AL80" s="9">
        <v>72.021124999999998</v>
      </c>
      <c r="AM80" s="74">
        <f t="shared" si="26"/>
        <v>959.49450300000001</v>
      </c>
      <c r="AN80" s="30" t="s">
        <v>74</v>
      </c>
      <c r="AO80" s="30"/>
      <c r="AP80" s="31"/>
      <c r="AQ80" s="9">
        <v>12</v>
      </c>
      <c r="AR80" s="75">
        <f t="shared" si="27"/>
        <v>899.47337800000003</v>
      </c>
      <c r="AS80" s="30" t="s">
        <v>74</v>
      </c>
      <c r="AT80" s="31"/>
      <c r="AU80" s="31"/>
      <c r="AV80" s="9">
        <v>144.04230000000001</v>
      </c>
      <c r="AW80" s="76">
        <v>1031.515678</v>
      </c>
      <c r="AX80" s="30" t="s">
        <v>74</v>
      </c>
      <c r="AY80" s="30"/>
      <c r="AZ80" s="31"/>
      <c r="BA80" s="9">
        <v>126.0317</v>
      </c>
      <c r="BB80" s="76">
        <v>1013.505078</v>
      </c>
      <c r="BC80" s="30" t="s">
        <v>74</v>
      </c>
      <c r="BD80" s="30"/>
      <c r="BE80" s="31"/>
      <c r="BF80" s="9">
        <v>108.0211</v>
      </c>
      <c r="BG80" s="76">
        <v>995.49447800000007</v>
      </c>
      <c r="BH80" s="30" t="s">
        <v>74</v>
      </c>
      <c r="BI80" s="30"/>
      <c r="BJ80" s="31"/>
      <c r="BK80" s="9">
        <v>78.010599999999997</v>
      </c>
      <c r="BL80" s="76">
        <v>965.48397799999998</v>
      </c>
      <c r="BM80" s="30" t="s">
        <v>74</v>
      </c>
      <c r="BN80" s="30"/>
      <c r="BO80" s="31"/>
      <c r="BP80">
        <v>54.010559999999998</v>
      </c>
      <c r="BQ80" s="73">
        <v>941.48393800000008</v>
      </c>
      <c r="BR80" s="27" t="s">
        <v>74</v>
      </c>
      <c r="BS80" s="27"/>
      <c r="BT80" s="31"/>
    </row>
    <row r="81" spans="14:74">
      <c r="N81" s="92"/>
      <c r="Q81" s="18" t="s">
        <v>54</v>
      </c>
      <c r="R81" s="18">
        <v>6</v>
      </c>
      <c r="S81" s="70">
        <v>772.44643499999995</v>
      </c>
      <c r="T81" s="30">
        <v>772.44719999999995</v>
      </c>
      <c r="U81" s="31">
        <v>97020</v>
      </c>
      <c r="V81" s="31">
        <f t="shared" si="28"/>
        <v>9.9035993350300978E-7</v>
      </c>
      <c r="W81" s="71">
        <v>162.05282</v>
      </c>
      <c r="X81" s="36">
        <v>934.49925499999995</v>
      </c>
      <c r="Y81" s="30" t="s">
        <v>74</v>
      </c>
      <c r="Z81" s="30"/>
      <c r="AA81" s="31"/>
      <c r="AB81" s="9">
        <v>42.010599999999997</v>
      </c>
      <c r="AC81" s="72">
        <f t="shared" si="24"/>
        <v>814.45703499999991</v>
      </c>
      <c r="AD81" s="30" t="s">
        <v>74</v>
      </c>
      <c r="AE81" s="31"/>
      <c r="AF81" s="31"/>
      <c r="AG81" s="9">
        <v>24</v>
      </c>
      <c r="AH81" s="73">
        <f t="shared" si="25"/>
        <v>796.44643499999995</v>
      </c>
      <c r="AI81" s="27" t="s">
        <v>74</v>
      </c>
      <c r="AJ81" s="31"/>
      <c r="AK81" s="31"/>
      <c r="AL81" s="9">
        <v>72.021124999999998</v>
      </c>
      <c r="AM81" s="74">
        <f t="shared" si="26"/>
        <v>844.46755999999993</v>
      </c>
      <c r="AN81" s="30" t="s">
        <v>74</v>
      </c>
      <c r="AO81" s="30"/>
      <c r="AP81" s="31"/>
      <c r="AQ81" s="9">
        <v>12</v>
      </c>
      <c r="AR81" s="75">
        <f t="shared" si="27"/>
        <v>784.44643499999995</v>
      </c>
      <c r="AS81" s="30" t="s">
        <v>74</v>
      </c>
      <c r="AT81" s="31"/>
      <c r="AU81" s="31"/>
      <c r="AV81" s="9">
        <v>144.04230000000001</v>
      </c>
      <c r="AW81" s="76">
        <v>916.48873499999991</v>
      </c>
      <c r="AX81" s="30" t="s">
        <v>74</v>
      </c>
      <c r="AY81" s="30"/>
      <c r="AZ81" s="31"/>
      <c r="BA81" s="9">
        <v>126.0317</v>
      </c>
      <c r="BB81" s="76">
        <v>898.47813499999995</v>
      </c>
      <c r="BC81" s="30" t="s">
        <v>74</v>
      </c>
      <c r="BD81" s="30"/>
      <c r="BE81" s="31"/>
      <c r="BF81" s="9">
        <v>108.0211</v>
      </c>
      <c r="BG81" s="76">
        <v>880.467535</v>
      </c>
      <c r="BH81" s="30" t="s">
        <v>74</v>
      </c>
      <c r="BI81" s="30"/>
      <c r="BJ81" s="31"/>
      <c r="BK81" s="9">
        <v>78.010599999999997</v>
      </c>
      <c r="BL81" s="76">
        <v>850.45703499999991</v>
      </c>
      <c r="BM81" s="30" t="s">
        <v>74</v>
      </c>
      <c r="BN81" s="30"/>
      <c r="BO81" s="31"/>
      <c r="BP81">
        <v>54.010559999999998</v>
      </c>
      <c r="BQ81" s="73">
        <v>826.45699500000001</v>
      </c>
      <c r="BR81" s="27" t="s">
        <v>74</v>
      </c>
      <c r="BS81" s="27"/>
      <c r="BT81" s="31"/>
    </row>
    <row r="82" spans="14:74">
      <c r="N82" s="92"/>
      <c r="Q82" s="18" t="s">
        <v>70</v>
      </c>
      <c r="R82" s="13">
        <v>5</v>
      </c>
      <c r="S82" s="70">
        <v>673.37802099999999</v>
      </c>
      <c r="T82" s="30">
        <v>673.37819999999999</v>
      </c>
      <c r="U82" s="31">
        <v>165100</v>
      </c>
      <c r="V82" s="31">
        <f t="shared" si="28"/>
        <v>2.6582394200658921E-7</v>
      </c>
      <c r="W82" s="71">
        <v>162.05282</v>
      </c>
      <c r="X82" s="36">
        <v>835.43084099999999</v>
      </c>
      <c r="Y82" s="30" t="s">
        <v>74</v>
      </c>
      <c r="Z82" s="30"/>
      <c r="AA82" s="31"/>
      <c r="AB82" s="9">
        <v>42.010599999999997</v>
      </c>
      <c r="AC82" s="72">
        <f t="shared" si="24"/>
        <v>715.38862099999994</v>
      </c>
      <c r="AD82" s="30" t="s">
        <v>74</v>
      </c>
      <c r="AE82" s="31"/>
      <c r="AF82" s="31"/>
      <c r="AG82" s="9">
        <v>24</v>
      </c>
      <c r="AH82" s="73">
        <f t="shared" si="25"/>
        <v>697.37802099999999</v>
      </c>
      <c r="AI82" s="27" t="s">
        <v>74</v>
      </c>
      <c r="AJ82" s="31"/>
      <c r="AK82" s="31"/>
      <c r="AL82" s="9">
        <v>72.021124999999998</v>
      </c>
      <c r="AM82" s="74">
        <f t="shared" si="26"/>
        <v>745.39914599999997</v>
      </c>
      <c r="AN82" s="30" t="s">
        <v>74</v>
      </c>
      <c r="AO82" s="30"/>
      <c r="AP82" s="31"/>
      <c r="AQ82" s="9">
        <v>12</v>
      </c>
      <c r="AR82" s="75">
        <f t="shared" si="27"/>
        <v>685.37802099999999</v>
      </c>
      <c r="AS82" s="30" t="s">
        <v>74</v>
      </c>
      <c r="AT82" s="31"/>
      <c r="AU82" s="31"/>
      <c r="AV82" s="9">
        <v>144.04230000000001</v>
      </c>
      <c r="AW82" s="76">
        <v>817.42032100000006</v>
      </c>
      <c r="AX82" s="30" t="s">
        <v>74</v>
      </c>
      <c r="AY82" s="30"/>
      <c r="AZ82" s="31"/>
      <c r="BA82" s="9">
        <v>126.0317</v>
      </c>
      <c r="BB82" s="76">
        <v>799.40972099999999</v>
      </c>
      <c r="BC82" s="30" t="s">
        <v>74</v>
      </c>
      <c r="BD82" s="30"/>
      <c r="BE82" s="31"/>
      <c r="BF82" s="9">
        <v>108.0211</v>
      </c>
      <c r="BG82" s="76">
        <v>781.39912100000004</v>
      </c>
      <c r="BH82" s="30" t="s">
        <v>74</v>
      </c>
      <c r="BI82" s="30"/>
      <c r="BJ82" s="31"/>
      <c r="BK82" s="9">
        <v>78.010599999999997</v>
      </c>
      <c r="BL82" s="76">
        <v>751.38862099999994</v>
      </c>
      <c r="BM82" s="30" t="s">
        <v>74</v>
      </c>
      <c r="BN82" s="30"/>
      <c r="BO82" s="31"/>
      <c r="BP82">
        <v>54.010559999999998</v>
      </c>
      <c r="BQ82" s="73">
        <v>727.38858099999993</v>
      </c>
      <c r="BR82" s="30" t="s">
        <v>74</v>
      </c>
      <c r="BS82" s="31"/>
      <c r="BT82" s="31"/>
    </row>
    <row r="83" spans="14:74">
      <c r="N83" s="92"/>
      <c r="Q83" s="18" t="s">
        <v>76</v>
      </c>
      <c r="R83" s="13">
        <v>4</v>
      </c>
      <c r="S83" s="70">
        <v>545.31944299999998</v>
      </c>
      <c r="T83" s="30">
        <v>545.31899999999996</v>
      </c>
      <c r="U83" s="31">
        <v>265800</v>
      </c>
      <c r="V83" s="31">
        <f t="shared" si="28"/>
        <v>-8.1236788034055277E-7</v>
      </c>
      <c r="W83" s="71">
        <v>162.05282</v>
      </c>
      <c r="X83" s="36">
        <v>707.37226299999998</v>
      </c>
      <c r="Y83" s="30" t="s">
        <v>74</v>
      </c>
      <c r="Z83" s="30"/>
      <c r="AA83" s="31"/>
      <c r="AB83" s="9">
        <v>42.010599999999997</v>
      </c>
      <c r="AC83" s="72">
        <f t="shared" si="24"/>
        <v>587.33004299999993</v>
      </c>
      <c r="AD83" s="30" t="s">
        <v>74</v>
      </c>
      <c r="AE83" s="31"/>
      <c r="AF83" s="31"/>
      <c r="AG83" s="9">
        <v>24</v>
      </c>
      <c r="AH83" s="73">
        <f t="shared" si="25"/>
        <v>569.31944299999998</v>
      </c>
      <c r="AI83" s="27" t="s">
        <v>74</v>
      </c>
      <c r="AJ83" s="31"/>
      <c r="AK83" s="31"/>
      <c r="AL83" s="9">
        <v>72.021124999999998</v>
      </c>
      <c r="AM83" s="74">
        <f t="shared" si="26"/>
        <v>617.34056799999996</v>
      </c>
      <c r="AN83" s="30" t="s">
        <v>74</v>
      </c>
      <c r="AO83" s="31"/>
      <c r="AP83" s="31"/>
      <c r="AQ83" s="9">
        <v>12</v>
      </c>
      <c r="AR83" s="75">
        <f t="shared" si="27"/>
        <v>557.31944299999998</v>
      </c>
      <c r="AS83" s="30" t="s">
        <v>74</v>
      </c>
      <c r="AT83" s="31"/>
      <c r="AU83" s="31"/>
      <c r="AV83" s="9">
        <v>144.04230000000001</v>
      </c>
      <c r="AW83" s="76">
        <v>689.36174299999993</v>
      </c>
      <c r="AX83" s="30" t="s">
        <v>74</v>
      </c>
      <c r="AY83" s="30"/>
      <c r="AZ83" s="31"/>
      <c r="BA83" s="9">
        <v>126.0317</v>
      </c>
      <c r="BB83" s="76">
        <v>671.35114299999998</v>
      </c>
      <c r="BC83" s="30" t="s">
        <v>74</v>
      </c>
      <c r="BD83" s="30"/>
      <c r="BE83" s="31"/>
      <c r="BF83" s="9">
        <v>108.0211</v>
      </c>
      <c r="BG83" s="76">
        <v>653.34054300000003</v>
      </c>
      <c r="BH83" s="30" t="s">
        <v>74</v>
      </c>
      <c r="BI83" s="30"/>
      <c r="BJ83" s="31"/>
      <c r="BK83" s="9">
        <v>78.010599999999997</v>
      </c>
      <c r="BL83" s="76">
        <v>623.33004299999993</v>
      </c>
      <c r="BM83" s="30" t="s">
        <v>74</v>
      </c>
      <c r="BN83" s="30"/>
      <c r="BO83" s="31"/>
      <c r="BP83">
        <v>54.010559999999998</v>
      </c>
      <c r="BQ83" s="73">
        <v>599.33000300000003</v>
      </c>
      <c r="BR83" s="30" t="s">
        <v>74</v>
      </c>
      <c r="BS83" s="31"/>
      <c r="BT83" s="31"/>
    </row>
    <row r="84" spans="14:74">
      <c r="Q84" s="18" t="s">
        <v>79</v>
      </c>
      <c r="R84" s="13">
        <v>3</v>
      </c>
      <c r="S84" s="70">
        <v>474.282329</v>
      </c>
      <c r="T84" s="30">
        <v>474.28230000000002</v>
      </c>
      <c r="U84" s="31">
        <v>128500</v>
      </c>
      <c r="V84" s="31">
        <f t="shared" si="28"/>
        <v>-6.1145014710479451E-8</v>
      </c>
      <c r="W84" s="71">
        <v>162.05282</v>
      </c>
      <c r="X84" s="36">
        <v>636.335149</v>
      </c>
      <c r="Y84" s="30" t="s">
        <v>74</v>
      </c>
      <c r="Z84" s="31"/>
      <c r="AA84" s="31"/>
      <c r="AB84" s="9">
        <v>42.010599999999997</v>
      </c>
      <c r="AC84" s="72">
        <f t="shared" si="24"/>
        <v>516.29292899999996</v>
      </c>
      <c r="AD84" s="30" t="s">
        <v>74</v>
      </c>
      <c r="AE84" s="31"/>
      <c r="AF84" s="31"/>
      <c r="AG84" s="9">
        <v>24</v>
      </c>
      <c r="AH84" s="73">
        <f t="shared" si="25"/>
        <v>498.282329</v>
      </c>
      <c r="AI84" s="27" t="s">
        <v>74</v>
      </c>
      <c r="AJ84" s="31"/>
      <c r="AK84" s="31"/>
      <c r="AL84" s="9">
        <v>72.021124999999998</v>
      </c>
      <c r="AM84" s="74">
        <f t="shared" si="26"/>
        <v>546.30345399999999</v>
      </c>
      <c r="AN84" s="30" t="s">
        <v>74</v>
      </c>
      <c r="AO84" s="31"/>
      <c r="AP84" s="31"/>
      <c r="AQ84" s="9">
        <v>12</v>
      </c>
      <c r="AR84" s="75">
        <f t="shared" si="27"/>
        <v>486.282329</v>
      </c>
      <c r="AS84" s="30" t="s">
        <v>74</v>
      </c>
      <c r="AT84" s="31"/>
      <c r="AU84" s="31"/>
      <c r="AV84" s="9">
        <v>144.04230000000001</v>
      </c>
      <c r="AW84" s="76">
        <v>618.32462899999996</v>
      </c>
      <c r="AX84" s="30" t="s">
        <v>74</v>
      </c>
      <c r="AY84" s="31"/>
      <c r="AZ84" s="31"/>
      <c r="BA84" s="9">
        <v>126.0317</v>
      </c>
      <c r="BB84" s="76">
        <v>600.314029</v>
      </c>
      <c r="BC84" s="30" t="s">
        <v>74</v>
      </c>
      <c r="BD84" s="31"/>
      <c r="BE84" s="31"/>
      <c r="BF84" s="9">
        <v>108.0211</v>
      </c>
      <c r="BG84" s="91">
        <v>582.30342900000005</v>
      </c>
      <c r="BH84" s="30" t="s">
        <v>74</v>
      </c>
      <c r="BI84" s="31"/>
      <c r="BJ84" s="31"/>
      <c r="BK84" s="9">
        <v>78.010599999999997</v>
      </c>
      <c r="BL84" s="91">
        <v>552.29292899999996</v>
      </c>
      <c r="BM84" s="30" t="s">
        <v>74</v>
      </c>
      <c r="BN84" s="31"/>
      <c r="BO84" s="31"/>
      <c r="BP84">
        <v>54.010559999999998</v>
      </c>
      <c r="BQ84" s="73">
        <v>528.29288900000006</v>
      </c>
      <c r="BR84" s="198">
        <v>528.29489999999998</v>
      </c>
      <c r="BS84" s="199">
        <v>8546</v>
      </c>
      <c r="BT84" s="31">
        <f>(BR84-BQ84)/BQ84</f>
        <v>3.8066005463967805E-6</v>
      </c>
      <c r="BU84" s="150" t="s">
        <v>79</v>
      </c>
    </row>
    <row r="85" spans="14:74">
      <c r="Q85" s="18" t="s">
        <v>82</v>
      </c>
      <c r="R85" s="13">
        <v>2</v>
      </c>
      <c r="S85" s="70">
        <v>288.20301599999999</v>
      </c>
      <c r="T85" s="30">
        <v>288.20319999999998</v>
      </c>
      <c r="U85" s="31">
        <v>59370</v>
      </c>
      <c r="V85" s="31">
        <f t="shared" si="28"/>
        <v>6.3843884267398515E-7</v>
      </c>
      <c r="W85" s="71">
        <v>162.05282</v>
      </c>
      <c r="X85" s="36">
        <v>450.25583599999999</v>
      </c>
      <c r="Y85" s="30" t="s">
        <v>74</v>
      </c>
      <c r="Z85" s="31"/>
      <c r="AA85" s="31"/>
      <c r="AB85" s="9">
        <v>42.010599999999997</v>
      </c>
      <c r="AC85" s="72">
        <f t="shared" si="24"/>
        <v>330.213616</v>
      </c>
      <c r="AD85" s="30" t="s">
        <v>74</v>
      </c>
      <c r="AE85" s="31"/>
      <c r="AF85" s="31"/>
      <c r="AG85" s="9">
        <v>24</v>
      </c>
      <c r="AH85" s="73">
        <f t="shared" si="25"/>
        <v>312.20301599999999</v>
      </c>
      <c r="AI85" s="27" t="s">
        <v>74</v>
      </c>
      <c r="AJ85" s="31"/>
      <c r="AK85" s="31"/>
      <c r="AL85" s="9">
        <v>72.021124999999998</v>
      </c>
      <c r="AM85" s="74">
        <f t="shared" si="26"/>
        <v>360.22414099999997</v>
      </c>
      <c r="AN85" s="30" t="s">
        <v>74</v>
      </c>
      <c r="AO85" s="31"/>
      <c r="AP85" s="31"/>
      <c r="AQ85" s="9">
        <v>12</v>
      </c>
      <c r="AR85" s="75">
        <f t="shared" si="27"/>
        <v>300.20301599999999</v>
      </c>
      <c r="AS85" s="30" t="s">
        <v>74</v>
      </c>
      <c r="AT85" s="31"/>
      <c r="AU85" s="31"/>
      <c r="AV85" s="9">
        <v>144.04230000000001</v>
      </c>
      <c r="AW85" s="76">
        <v>432.245316</v>
      </c>
      <c r="AX85" s="30" t="s">
        <v>74</v>
      </c>
      <c r="AY85" s="31"/>
      <c r="AZ85" s="31"/>
      <c r="BA85" s="9">
        <v>126.0317</v>
      </c>
      <c r="BB85" s="76">
        <v>414.23471599999999</v>
      </c>
      <c r="BC85" s="30" t="s">
        <v>74</v>
      </c>
      <c r="BD85" s="31"/>
      <c r="BE85" s="31"/>
      <c r="BF85" s="9">
        <v>108.0211</v>
      </c>
      <c r="BG85" s="91">
        <v>396.22411599999998</v>
      </c>
      <c r="BH85" s="30" t="s">
        <v>74</v>
      </c>
      <c r="BI85" s="31"/>
      <c r="BJ85" s="31"/>
      <c r="BK85" s="9">
        <v>78.010599999999997</v>
      </c>
      <c r="BL85" s="91">
        <v>366.213616</v>
      </c>
      <c r="BM85" s="30" t="s">
        <v>74</v>
      </c>
      <c r="BN85" s="31"/>
      <c r="BO85" s="31"/>
      <c r="BP85">
        <v>54.010559999999998</v>
      </c>
      <c r="BQ85" s="73">
        <v>342.21357599999999</v>
      </c>
      <c r="BR85" s="30" t="s">
        <v>74</v>
      </c>
      <c r="BS85" s="31"/>
      <c r="BT85" s="31"/>
      <c r="BU85" s="150" t="s">
        <v>82</v>
      </c>
    </row>
    <row r="86" spans="14:74">
      <c r="Q86" s="18" t="s">
        <v>59</v>
      </c>
      <c r="R86" s="13">
        <v>1</v>
      </c>
      <c r="S86" s="70">
        <v>175.11895200000001</v>
      </c>
      <c r="T86" s="30">
        <v>175.1189</v>
      </c>
      <c r="U86" s="31">
        <v>106300</v>
      </c>
      <c r="V86" s="31">
        <f t="shared" si="28"/>
        <v>-2.9694101875861594E-7</v>
      </c>
      <c r="W86" s="71">
        <v>162.05282</v>
      </c>
      <c r="X86" s="36">
        <v>337.17177200000003</v>
      </c>
      <c r="Y86" s="223">
        <v>337.17177200000003</v>
      </c>
      <c r="Z86" s="224"/>
      <c r="AA86" s="31">
        <f>(Y86-X86)/X86</f>
        <v>0</v>
      </c>
      <c r="AB86" s="9">
        <v>42.010599999999997</v>
      </c>
      <c r="AC86" s="72">
        <f t="shared" si="24"/>
        <v>217.12955199999999</v>
      </c>
      <c r="AD86" s="30" t="s">
        <v>74</v>
      </c>
      <c r="AE86" s="31"/>
      <c r="AF86" s="31"/>
      <c r="AG86" s="9">
        <v>24</v>
      </c>
      <c r="AH86" s="73">
        <f t="shared" si="25"/>
        <v>199.11895200000001</v>
      </c>
      <c r="AI86" s="27" t="s">
        <v>74</v>
      </c>
      <c r="AJ86" s="31"/>
      <c r="AK86" s="31"/>
      <c r="AL86" s="9">
        <v>72.021124999999998</v>
      </c>
      <c r="AM86" s="74">
        <f t="shared" si="26"/>
        <v>247.14007700000002</v>
      </c>
      <c r="AN86" s="30" t="s">
        <v>74</v>
      </c>
      <c r="AO86" s="31"/>
      <c r="AP86" s="31"/>
      <c r="AQ86" s="9">
        <v>12</v>
      </c>
      <c r="AR86" s="75">
        <f t="shared" si="27"/>
        <v>187.11895200000001</v>
      </c>
      <c r="AS86" s="30" t="s">
        <v>74</v>
      </c>
      <c r="AT86" s="31"/>
      <c r="AU86" s="31"/>
      <c r="AV86" s="9">
        <v>144.04230000000001</v>
      </c>
      <c r="AW86" s="76">
        <v>319.16125199999999</v>
      </c>
      <c r="AX86" s="30" t="s">
        <v>74</v>
      </c>
      <c r="AY86" s="31"/>
      <c r="AZ86" s="31"/>
      <c r="BA86" s="9">
        <v>126.0317</v>
      </c>
      <c r="BB86" s="76">
        <v>301.15065200000004</v>
      </c>
      <c r="BC86" s="30" t="s">
        <v>74</v>
      </c>
      <c r="BD86" s="31"/>
      <c r="BE86" s="31"/>
      <c r="BF86" s="9">
        <v>108.0211</v>
      </c>
      <c r="BG86" s="91">
        <v>283.14005200000003</v>
      </c>
      <c r="BH86" s="30" t="s">
        <v>74</v>
      </c>
      <c r="BI86" s="31"/>
      <c r="BJ86" s="31"/>
      <c r="BK86" s="9">
        <v>78.010599999999997</v>
      </c>
      <c r="BL86" s="91">
        <v>253.12955199999999</v>
      </c>
      <c r="BM86" s="30" t="s">
        <v>74</v>
      </c>
      <c r="BN86" s="31"/>
      <c r="BO86" s="31"/>
      <c r="BP86">
        <v>54.010559999999998</v>
      </c>
      <c r="BQ86" s="73">
        <v>229.12951200000001</v>
      </c>
      <c r="BR86" s="198">
        <v>229.13159999999999</v>
      </c>
      <c r="BS86" s="199">
        <v>11570</v>
      </c>
      <c r="BT86" s="31">
        <f>(BR86-BQ86)/BQ86</f>
        <v>9.1127501724279104E-6</v>
      </c>
      <c r="BU86" s="150" t="s">
        <v>59</v>
      </c>
      <c r="BV86" s="150" t="s">
        <v>59</v>
      </c>
    </row>
    <row r="87" spans="14:74">
      <c r="Q87" s="4"/>
      <c r="R87" s="4"/>
      <c r="S87" s="4"/>
      <c r="T87" s="4"/>
      <c r="U87" s="38">
        <f>SUM(U77:U86)</f>
        <v>1230930</v>
      </c>
      <c r="V87" s="4"/>
      <c r="W87" s="4"/>
      <c r="X87" s="155" t="s">
        <v>189</v>
      </c>
      <c r="Y87" s="155"/>
      <c r="Z87" s="38">
        <v>1310</v>
      </c>
      <c r="AA87" s="4"/>
      <c r="AB87" s="4"/>
      <c r="AC87" s="4"/>
      <c r="AD87" s="4"/>
      <c r="AE87" s="38">
        <f>SUM(AE79:AE86)</f>
        <v>4376</v>
      </c>
      <c r="AF87" s="3"/>
      <c r="AG87" s="3"/>
      <c r="AH87" s="3"/>
      <c r="AI87" s="3"/>
      <c r="AJ87" s="38">
        <f>SUM(AJ79:AJ86)</f>
        <v>0</v>
      </c>
      <c r="AK87" s="3"/>
      <c r="AL87" s="3"/>
      <c r="AM87" s="3"/>
      <c r="AN87" s="3"/>
      <c r="AO87" s="38">
        <f>SUM(AO83:AO86)</f>
        <v>0</v>
      </c>
      <c r="AP87" s="3"/>
      <c r="AQ87" s="3"/>
      <c r="AR87" s="3"/>
      <c r="AS87" s="3"/>
      <c r="AT87" s="38">
        <f>SUM(AT80:AT86)</f>
        <v>0</v>
      </c>
      <c r="AU87" s="3"/>
      <c r="AV87" s="3"/>
      <c r="AW87" s="3"/>
      <c r="AX87" s="3"/>
      <c r="AY87" s="38">
        <f>SUM(AY84:AY86)</f>
        <v>0</v>
      </c>
      <c r="AZ87" s="3"/>
      <c r="BA87" s="3"/>
      <c r="BB87" s="3"/>
      <c r="BC87" s="3"/>
      <c r="BD87" s="38">
        <f>SUM(BD84:BD86)</f>
        <v>0</v>
      </c>
      <c r="BE87" s="3"/>
      <c r="BF87" s="3"/>
      <c r="BG87" s="3"/>
      <c r="BH87" s="3"/>
      <c r="BI87" s="38">
        <f>SUM(BI84:BI86)</f>
        <v>0</v>
      </c>
      <c r="BJ87" s="3"/>
      <c r="BK87" s="3"/>
      <c r="BL87" s="3"/>
      <c r="BM87" s="3"/>
      <c r="BN87" s="38">
        <f>SUM(BN84:BN86)</f>
        <v>0</v>
      </c>
      <c r="BO87" s="3"/>
      <c r="BP87" s="3"/>
      <c r="BQ87" s="3"/>
      <c r="BR87" s="3"/>
      <c r="BS87" s="38">
        <f>SUM(BS81:BS86)</f>
        <v>20116</v>
      </c>
      <c r="BT87" s="3"/>
    </row>
    <row r="88" spans="14:74">
      <c r="Y88" s="161"/>
      <c r="Z88" s="161"/>
      <c r="AE88" s="92">
        <f>AE87/U87</f>
        <v>3.5550356234716838E-3</v>
      </c>
      <c r="BS88" s="188">
        <f>BS87/U87</f>
        <v>1.6342115311187476E-2</v>
      </c>
    </row>
    <row r="89" spans="14:74">
      <c r="Y89" s="161"/>
      <c r="Z89" s="161"/>
      <c r="AB89">
        <f>AB86/2</f>
        <v>21.005299999999998</v>
      </c>
      <c r="AL89">
        <f>AL86/2</f>
        <v>36.010562499999999</v>
      </c>
      <c r="AV89">
        <f>AV86/2</f>
        <v>72.021150000000006</v>
      </c>
      <c r="BA89">
        <f>BA86/2</f>
        <v>63.01585</v>
      </c>
      <c r="BF89">
        <f>BF86/2</f>
        <v>54.010550000000002</v>
      </c>
      <c r="BK89">
        <f>BK86/2</f>
        <v>39.005299999999998</v>
      </c>
      <c r="BP89">
        <f>BP86/2</f>
        <v>27.005279999999999</v>
      </c>
    </row>
    <row r="90" spans="14:74">
      <c r="Q90" s="54" t="s">
        <v>235</v>
      </c>
      <c r="R90" s="12"/>
      <c r="S90" s="13" t="s">
        <v>185</v>
      </c>
      <c r="T90" s="55" t="s">
        <v>185</v>
      </c>
      <c r="U90" s="55"/>
      <c r="V90" s="222" t="s">
        <v>228</v>
      </c>
      <c r="W90" s="55"/>
      <c r="X90" s="56" t="s">
        <v>185</v>
      </c>
      <c r="Y90" s="22" t="s">
        <v>185</v>
      </c>
      <c r="Z90" s="55"/>
      <c r="AA90" s="222" t="s">
        <v>228</v>
      </c>
      <c r="AB90" s="55" t="s">
        <v>117</v>
      </c>
      <c r="AC90" s="57" t="s">
        <v>185</v>
      </c>
      <c r="AD90" s="55" t="s">
        <v>185</v>
      </c>
      <c r="AE90" s="55"/>
      <c r="AF90" s="222" t="s">
        <v>228</v>
      </c>
      <c r="AG90" s="55" t="s">
        <v>117</v>
      </c>
      <c r="AH90" s="58" t="s">
        <v>185</v>
      </c>
      <c r="AI90" s="55" t="s">
        <v>43</v>
      </c>
      <c r="AJ90" s="55"/>
      <c r="AK90" s="222" t="s">
        <v>228</v>
      </c>
      <c r="AL90" s="55"/>
      <c r="AM90" s="59" t="s">
        <v>185</v>
      </c>
      <c r="AN90" s="22" t="s">
        <v>185</v>
      </c>
      <c r="AO90" s="55"/>
      <c r="AP90" s="222" t="s">
        <v>228</v>
      </c>
      <c r="AQ90" s="55"/>
      <c r="AR90" s="60" t="s">
        <v>185</v>
      </c>
      <c r="AS90" s="22" t="s">
        <v>185</v>
      </c>
      <c r="AT90" s="61"/>
      <c r="AU90" s="222" t="s">
        <v>228</v>
      </c>
      <c r="AV90" s="55"/>
      <c r="AW90" s="62" t="s">
        <v>185</v>
      </c>
      <c r="AX90" s="22" t="s">
        <v>185</v>
      </c>
      <c r="AY90" s="55"/>
      <c r="AZ90" s="222" t="s">
        <v>228</v>
      </c>
      <c r="BA90" s="55"/>
      <c r="BB90" s="62" t="s">
        <v>185</v>
      </c>
      <c r="BC90" s="22" t="s">
        <v>185</v>
      </c>
      <c r="BD90" s="55"/>
      <c r="BE90" s="222" t="s">
        <v>228</v>
      </c>
      <c r="BF90" s="55"/>
      <c r="BG90" s="62" t="s">
        <v>185</v>
      </c>
      <c r="BH90" s="22" t="s">
        <v>185</v>
      </c>
      <c r="BI90" s="55"/>
      <c r="BJ90" s="222" t="s">
        <v>228</v>
      </c>
      <c r="BK90" s="55"/>
      <c r="BL90" s="62" t="s">
        <v>185</v>
      </c>
      <c r="BM90" s="22" t="s">
        <v>185</v>
      </c>
      <c r="BN90" s="55"/>
      <c r="BO90" s="222" t="s">
        <v>228</v>
      </c>
      <c r="BP90" s="55" t="s">
        <v>117</v>
      </c>
      <c r="BQ90" s="58" t="s">
        <v>185</v>
      </c>
      <c r="BR90" s="55" t="s">
        <v>185</v>
      </c>
      <c r="BS90" s="55"/>
      <c r="BT90" s="222" t="s">
        <v>228</v>
      </c>
    </row>
    <row r="91" spans="14:74">
      <c r="Q91" s="18" t="s">
        <v>45</v>
      </c>
      <c r="R91" s="12"/>
      <c r="S91" s="64" t="s">
        <v>67</v>
      </c>
      <c r="T91" s="55" t="s">
        <v>68</v>
      </c>
      <c r="U91" s="55" t="s">
        <v>64</v>
      </c>
      <c r="V91" s="214">
        <v>2.0000000000000002E-5</v>
      </c>
      <c r="W91" s="55"/>
      <c r="X91" s="56" t="s">
        <v>119</v>
      </c>
      <c r="Y91" s="22" t="s">
        <v>119</v>
      </c>
      <c r="Z91" s="22" t="s">
        <v>64</v>
      </c>
      <c r="AA91" s="214">
        <v>2.0000000000000002E-5</v>
      </c>
      <c r="AB91" s="55">
        <v>120</v>
      </c>
      <c r="AC91" s="57" t="s">
        <v>120</v>
      </c>
      <c r="AD91" s="55" t="s">
        <v>120</v>
      </c>
      <c r="AE91" s="55" t="s">
        <v>64</v>
      </c>
      <c r="AF91" s="214">
        <v>2.0000000000000002E-5</v>
      </c>
      <c r="AG91" s="55" t="s">
        <v>121</v>
      </c>
      <c r="AH91" s="58" t="s">
        <v>122</v>
      </c>
      <c r="AI91" s="55" t="s">
        <v>122</v>
      </c>
      <c r="AJ91" s="55" t="s">
        <v>64</v>
      </c>
      <c r="AK91" s="214">
        <v>2.0000000000000002E-5</v>
      </c>
      <c r="AL91" s="65" t="s">
        <v>123</v>
      </c>
      <c r="AM91" s="59" t="s">
        <v>124</v>
      </c>
      <c r="AN91" s="22" t="s">
        <v>124</v>
      </c>
      <c r="AO91" s="22" t="s">
        <v>64</v>
      </c>
      <c r="AP91" s="214">
        <v>2.0000000000000002E-5</v>
      </c>
      <c r="AQ91" s="65" t="s">
        <v>125</v>
      </c>
      <c r="AR91" s="60" t="s">
        <v>126</v>
      </c>
      <c r="AS91" s="22" t="s">
        <v>126</v>
      </c>
      <c r="AT91" s="23" t="s">
        <v>64</v>
      </c>
      <c r="AU91" s="214">
        <v>2.0000000000000002E-5</v>
      </c>
      <c r="AV91" s="55"/>
      <c r="AW91" s="62" t="s">
        <v>127</v>
      </c>
      <c r="AX91" s="22" t="s">
        <v>127</v>
      </c>
      <c r="AY91" s="22" t="s">
        <v>64</v>
      </c>
      <c r="AZ91" s="214">
        <v>2.0000000000000002E-5</v>
      </c>
      <c r="BA91" s="55"/>
      <c r="BB91" s="62" t="s">
        <v>128</v>
      </c>
      <c r="BC91" s="22" t="s">
        <v>128</v>
      </c>
      <c r="BD91" s="22" t="s">
        <v>64</v>
      </c>
      <c r="BE91" s="214">
        <v>2.0000000000000002E-5</v>
      </c>
      <c r="BF91" s="55"/>
      <c r="BG91" s="62" t="s">
        <v>129</v>
      </c>
      <c r="BH91" s="22" t="s">
        <v>129</v>
      </c>
      <c r="BI91" s="22" t="s">
        <v>64</v>
      </c>
      <c r="BJ91" s="214">
        <v>2.0000000000000002E-5</v>
      </c>
      <c r="BK91" s="55"/>
      <c r="BL91" s="62" t="s">
        <v>130</v>
      </c>
      <c r="BM91" s="22" t="s">
        <v>130</v>
      </c>
      <c r="BN91" s="22" t="s">
        <v>64</v>
      </c>
      <c r="BO91" s="214">
        <v>2.0000000000000002E-5</v>
      </c>
      <c r="BP91" s="55" t="s">
        <v>131</v>
      </c>
      <c r="BQ91" s="58" t="s">
        <v>132</v>
      </c>
      <c r="BR91" s="55" t="s">
        <v>122</v>
      </c>
      <c r="BS91" s="55" t="s">
        <v>64</v>
      </c>
      <c r="BT91" s="214">
        <v>2.0000000000000002E-5</v>
      </c>
    </row>
    <row r="92" spans="14:74">
      <c r="Q92" s="15" t="s">
        <v>56</v>
      </c>
      <c r="R92" s="13">
        <v>11</v>
      </c>
      <c r="S92" s="12"/>
      <c r="T92" s="55"/>
      <c r="U92" s="55"/>
      <c r="V92" s="55"/>
      <c r="W92" s="66"/>
      <c r="X92" s="56" t="s">
        <v>67</v>
      </c>
      <c r="Y92" s="22" t="s">
        <v>68</v>
      </c>
      <c r="Z92" s="31"/>
      <c r="AA92" s="27"/>
      <c r="AB92" s="67" t="s">
        <v>100</v>
      </c>
      <c r="AC92" s="68" t="s">
        <v>67</v>
      </c>
      <c r="AD92" s="27" t="s">
        <v>68</v>
      </c>
      <c r="AE92" s="31"/>
      <c r="AF92" s="27"/>
      <c r="AG92" s="67"/>
      <c r="AH92" s="69" t="s">
        <v>67</v>
      </c>
      <c r="AI92" s="27" t="s">
        <v>68</v>
      </c>
      <c r="AJ92" s="31"/>
      <c r="AK92" s="27"/>
      <c r="AL92" s="40" t="s">
        <v>134</v>
      </c>
      <c r="AM92" s="59" t="s">
        <v>67</v>
      </c>
      <c r="AN92" s="22" t="s">
        <v>68</v>
      </c>
      <c r="AO92" s="27"/>
      <c r="AP92" s="27"/>
      <c r="AQ92" s="67" t="s">
        <v>135</v>
      </c>
      <c r="AR92" s="60" t="s">
        <v>67</v>
      </c>
      <c r="AS92" s="22" t="s">
        <v>68</v>
      </c>
      <c r="AT92" s="31"/>
      <c r="AU92" s="27"/>
      <c r="AV92" s="66"/>
      <c r="AW92" s="62" t="s">
        <v>67</v>
      </c>
      <c r="AX92" s="22" t="s">
        <v>68</v>
      </c>
      <c r="AY92" s="31"/>
      <c r="AZ92" s="27"/>
      <c r="BA92" s="27"/>
      <c r="BB92" s="62" t="s">
        <v>67</v>
      </c>
      <c r="BC92" s="22" t="s">
        <v>68</v>
      </c>
      <c r="BD92" s="31"/>
      <c r="BE92" s="27"/>
      <c r="BF92" s="27"/>
      <c r="BG92" s="62" t="s">
        <v>67</v>
      </c>
      <c r="BH92" s="22" t="s">
        <v>68</v>
      </c>
      <c r="BI92" s="31"/>
      <c r="BJ92" s="27"/>
      <c r="BK92" s="27"/>
      <c r="BL92" s="62" t="s">
        <v>67</v>
      </c>
      <c r="BM92" s="22" t="s">
        <v>68</v>
      </c>
      <c r="BN92" s="31"/>
      <c r="BO92" s="29"/>
      <c r="BP92" s="67"/>
      <c r="BQ92" s="69" t="s">
        <v>67</v>
      </c>
      <c r="BR92" s="27" t="s">
        <v>68</v>
      </c>
      <c r="BS92" s="31"/>
      <c r="BT92" s="27"/>
    </row>
    <row r="93" spans="14:74">
      <c r="Q93" s="18" t="s">
        <v>49</v>
      </c>
      <c r="R93" s="13">
        <v>10</v>
      </c>
      <c r="S93" s="12">
        <v>587.32237999999995</v>
      </c>
      <c r="T93" s="287">
        <v>587.32360000000006</v>
      </c>
      <c r="U93" s="288">
        <v>41100</v>
      </c>
      <c r="V93" s="31">
        <f>(T93-S93)/S93</f>
        <v>2.0772237558919986E-6</v>
      </c>
      <c r="W93">
        <v>81.026409999999998</v>
      </c>
      <c r="X93" s="162">
        <f t="shared" ref="X93:X102" si="29">S93+W93</f>
        <v>668.34879000000001</v>
      </c>
      <c r="Y93" s="166" t="s">
        <v>55</v>
      </c>
      <c r="Z93" s="84"/>
      <c r="AA93" s="84"/>
      <c r="AB93" s="120">
        <v>21.005299999999998</v>
      </c>
      <c r="AC93" s="165">
        <f t="shared" ref="AC93:AC102" si="30">S93+AB93</f>
        <v>608.32767999999999</v>
      </c>
      <c r="AD93" s="166" t="s">
        <v>74</v>
      </c>
      <c r="AE93" s="84"/>
      <c r="AF93" s="84"/>
      <c r="AG93" s="120">
        <v>12</v>
      </c>
      <c r="AH93" s="73">
        <f t="shared" ref="AH93:AH102" si="31">S93+AG93</f>
        <v>599.32237999999995</v>
      </c>
      <c r="AI93" s="166" t="s">
        <v>74</v>
      </c>
      <c r="AJ93" s="84"/>
      <c r="AK93" s="84"/>
      <c r="AL93" s="120">
        <v>36.010562499999999</v>
      </c>
      <c r="AM93" s="167">
        <f t="shared" ref="AM93:AM102" si="32">S93+AL93</f>
        <v>623.33294249999994</v>
      </c>
      <c r="AN93" s="166" t="s">
        <v>74</v>
      </c>
      <c r="AO93" s="166"/>
      <c r="AP93" s="84"/>
      <c r="AQ93" s="120">
        <v>6</v>
      </c>
      <c r="AR93" s="168">
        <f t="shared" ref="AR93:AR102" si="33">S93+AQ93</f>
        <v>593.32237999999995</v>
      </c>
      <c r="AS93" s="166" t="s">
        <v>74</v>
      </c>
      <c r="AT93" s="84"/>
      <c r="AU93" s="84"/>
      <c r="AV93" s="120">
        <v>72.021150000000006</v>
      </c>
      <c r="AW93" s="170">
        <f t="shared" ref="AW93:AW102" si="34">S93+AV93</f>
        <v>659.34352999999999</v>
      </c>
      <c r="AX93" s="166" t="s">
        <v>74</v>
      </c>
      <c r="AY93" s="84"/>
      <c r="AZ93" s="84"/>
      <c r="BA93" s="120">
        <v>63.01585</v>
      </c>
      <c r="BB93" s="170">
        <f>S93+BA93</f>
        <v>650.33822999999995</v>
      </c>
      <c r="BC93" s="166" t="s">
        <v>74</v>
      </c>
      <c r="BD93" s="84"/>
      <c r="BE93" s="84"/>
      <c r="BF93" s="120">
        <v>54.010550000000002</v>
      </c>
      <c r="BG93" s="170">
        <f t="shared" ref="BG93:BG102" si="35">S93+BF93</f>
        <v>641.33292999999992</v>
      </c>
      <c r="BH93" s="166" t="s">
        <v>74</v>
      </c>
      <c r="BI93" s="84"/>
      <c r="BJ93" s="84"/>
      <c r="BK93" s="120">
        <v>39.005299999999998</v>
      </c>
      <c r="BL93" s="170">
        <f t="shared" ref="BL93:BL102" si="36">S93+BK93</f>
        <v>626.32767999999999</v>
      </c>
      <c r="BM93" s="166" t="s">
        <v>74</v>
      </c>
      <c r="BN93" s="84"/>
      <c r="BO93" s="84"/>
      <c r="BP93" s="120">
        <v>27.005279999999999</v>
      </c>
      <c r="BQ93" s="73">
        <f t="shared" ref="BQ93:BQ102" si="37">S93+BP93</f>
        <v>614.32765999999992</v>
      </c>
      <c r="BR93" s="166" t="s">
        <v>74</v>
      </c>
      <c r="BS93" s="84"/>
      <c r="BT93" s="84"/>
    </row>
    <row r="94" spans="14:74">
      <c r="Q94" s="18" t="s">
        <v>58</v>
      </c>
      <c r="R94" s="13">
        <v>9</v>
      </c>
      <c r="S94" s="12">
        <v>523.27489800000001</v>
      </c>
      <c r="T94" s="30" t="s">
        <v>74</v>
      </c>
      <c r="U94" s="31"/>
      <c r="V94" s="31"/>
      <c r="W94">
        <v>81.026409999999998</v>
      </c>
      <c r="X94" s="162">
        <f t="shared" si="29"/>
        <v>604.30130800000006</v>
      </c>
      <c r="Y94" s="166" t="s">
        <v>55</v>
      </c>
      <c r="Z94" s="84"/>
      <c r="AA94" s="84"/>
      <c r="AB94" s="120">
        <v>21.005299999999998</v>
      </c>
      <c r="AC94" s="165">
        <f t="shared" si="30"/>
        <v>544.28019800000004</v>
      </c>
      <c r="AD94" s="166" t="s">
        <v>74</v>
      </c>
      <c r="AE94" s="84"/>
      <c r="AF94" s="84"/>
      <c r="AG94" s="120">
        <v>12</v>
      </c>
      <c r="AH94" s="73">
        <f t="shared" si="31"/>
        <v>535.27489800000001</v>
      </c>
      <c r="AI94" s="166" t="s">
        <v>74</v>
      </c>
      <c r="AJ94" s="84"/>
      <c r="AK94" s="84"/>
      <c r="AL94" s="120">
        <v>36.010562499999999</v>
      </c>
      <c r="AM94" s="167">
        <f t="shared" si="32"/>
        <v>559.2854605</v>
      </c>
      <c r="AN94" s="166" t="s">
        <v>74</v>
      </c>
      <c r="AO94" s="84"/>
      <c r="AP94" s="84"/>
      <c r="AQ94" s="120">
        <v>6</v>
      </c>
      <c r="AR94" s="168">
        <f t="shared" si="33"/>
        <v>529.27489800000001</v>
      </c>
      <c r="AS94" s="166" t="s">
        <v>74</v>
      </c>
      <c r="AT94" s="84"/>
      <c r="AU94" s="84"/>
      <c r="AV94" s="120">
        <v>72.021150000000006</v>
      </c>
      <c r="AW94" s="170">
        <f t="shared" si="34"/>
        <v>595.29604800000004</v>
      </c>
      <c r="AX94" s="166" t="s">
        <v>74</v>
      </c>
      <c r="AY94" s="84"/>
      <c r="AZ94" s="84"/>
      <c r="BA94" s="120">
        <v>63.01585</v>
      </c>
      <c r="BB94" s="170">
        <f t="shared" ref="BB94:BB102" si="38">S94+BA94</f>
        <v>586.29074800000001</v>
      </c>
      <c r="BC94" s="166" t="s">
        <v>74</v>
      </c>
      <c r="BD94" s="84"/>
      <c r="BE94" s="84"/>
      <c r="BF94" s="120">
        <v>54.010550000000002</v>
      </c>
      <c r="BG94" s="170">
        <f t="shared" si="35"/>
        <v>577.28544799999997</v>
      </c>
      <c r="BH94" s="246">
        <v>577.27729999999997</v>
      </c>
      <c r="BI94" s="244">
        <v>8043</v>
      </c>
      <c r="BJ94" s="221">
        <f>(BH94-BG94)/BG94</f>
        <v>-1.4114334647156385E-5</v>
      </c>
      <c r="BK94" s="120">
        <v>39.005299999999998</v>
      </c>
      <c r="BL94" s="170">
        <f t="shared" si="36"/>
        <v>562.28019800000004</v>
      </c>
      <c r="BM94" s="166" t="s">
        <v>74</v>
      </c>
      <c r="BN94" s="84"/>
      <c r="BO94" s="84"/>
      <c r="BP94" s="120">
        <v>27.005279999999999</v>
      </c>
      <c r="BQ94" s="73">
        <f t="shared" si="37"/>
        <v>550.28017799999998</v>
      </c>
      <c r="BR94" s="166" t="s">
        <v>74</v>
      </c>
      <c r="BS94" s="84"/>
      <c r="BT94" s="84"/>
    </row>
    <row r="95" spans="14:74">
      <c r="Q95" s="18" t="s">
        <v>60</v>
      </c>
      <c r="R95" s="13">
        <v>8</v>
      </c>
      <c r="S95" s="12">
        <v>494.76416599999999</v>
      </c>
      <c r="T95" s="30" t="s">
        <v>74</v>
      </c>
      <c r="U95" s="31"/>
      <c r="V95" s="31"/>
      <c r="W95">
        <v>81.026409999999998</v>
      </c>
      <c r="X95" s="162">
        <f t="shared" si="29"/>
        <v>575.79057599999999</v>
      </c>
      <c r="Y95" s="166" t="s">
        <v>55</v>
      </c>
      <c r="Z95" s="84"/>
      <c r="AA95" s="84"/>
      <c r="AB95" s="120">
        <v>21.005299999999998</v>
      </c>
      <c r="AC95" s="165">
        <f t="shared" si="30"/>
        <v>515.76946599999997</v>
      </c>
      <c r="AD95" s="166" t="s">
        <v>74</v>
      </c>
      <c r="AE95" s="84"/>
      <c r="AF95" s="84"/>
      <c r="AG95" s="120">
        <v>12</v>
      </c>
      <c r="AH95" s="73">
        <f t="shared" si="31"/>
        <v>506.76416599999999</v>
      </c>
      <c r="AI95" s="166" t="s">
        <v>74</v>
      </c>
      <c r="AJ95" s="84"/>
      <c r="AK95" s="84"/>
      <c r="AL95" s="120">
        <v>36.010562499999999</v>
      </c>
      <c r="AM95" s="167">
        <f t="shared" si="32"/>
        <v>530.77472850000004</v>
      </c>
      <c r="AN95" s="166" t="s">
        <v>74</v>
      </c>
      <c r="AO95" s="84"/>
      <c r="AP95" s="84"/>
      <c r="AQ95" s="120">
        <v>6</v>
      </c>
      <c r="AR95" s="168">
        <f t="shared" si="33"/>
        <v>500.76416599999999</v>
      </c>
      <c r="AS95" s="166" t="s">
        <v>74</v>
      </c>
      <c r="AT95" s="84"/>
      <c r="AU95" s="84"/>
      <c r="AV95" s="120">
        <v>72.021150000000006</v>
      </c>
      <c r="AW95" s="170">
        <f t="shared" si="34"/>
        <v>566.78531599999997</v>
      </c>
      <c r="AX95" s="166" t="s">
        <v>74</v>
      </c>
      <c r="AY95" s="84"/>
      <c r="AZ95" s="84"/>
      <c r="BA95" s="120">
        <v>63.01585</v>
      </c>
      <c r="BB95" s="170">
        <f t="shared" si="38"/>
        <v>557.78001599999993</v>
      </c>
      <c r="BC95" s="166" t="s">
        <v>74</v>
      </c>
      <c r="BD95" s="84"/>
      <c r="BE95" s="84"/>
      <c r="BF95" s="120">
        <v>54.010550000000002</v>
      </c>
      <c r="BG95" s="170">
        <f t="shared" si="35"/>
        <v>548.77471600000001</v>
      </c>
      <c r="BH95" s="166" t="s">
        <v>74</v>
      </c>
      <c r="BI95" s="84"/>
      <c r="BJ95" s="84"/>
      <c r="BK95" s="120">
        <v>39.005299999999998</v>
      </c>
      <c r="BL95" s="170">
        <f t="shared" si="36"/>
        <v>533.76946599999997</v>
      </c>
      <c r="BM95" s="166" t="s">
        <v>74</v>
      </c>
      <c r="BN95" s="84"/>
      <c r="BO95" s="84"/>
      <c r="BP95" s="120">
        <v>27.005279999999999</v>
      </c>
      <c r="BQ95" s="73">
        <f t="shared" si="37"/>
        <v>521.76944600000002</v>
      </c>
      <c r="BR95" s="166" t="s">
        <v>74</v>
      </c>
      <c r="BS95" s="84"/>
      <c r="BT95" s="84"/>
    </row>
    <row r="96" spans="14:74">
      <c r="Q96" s="18" t="s">
        <v>62</v>
      </c>
      <c r="R96" s="13">
        <v>7</v>
      </c>
      <c r="S96" s="12">
        <v>444.24032699999998</v>
      </c>
      <c r="T96" s="287">
        <v>444.24040000000002</v>
      </c>
      <c r="U96" s="288">
        <v>2926</v>
      </c>
      <c r="V96" s="31">
        <f>(T96-S96)/S96</f>
        <v>1.643254689101343E-7</v>
      </c>
      <c r="W96">
        <v>81.026409999999998</v>
      </c>
      <c r="X96" s="162">
        <f t="shared" si="29"/>
        <v>525.26673699999992</v>
      </c>
      <c r="Y96" s="166" t="s">
        <v>55</v>
      </c>
      <c r="Z96" s="84"/>
      <c r="AA96" s="84"/>
      <c r="AB96" s="120">
        <v>21.005299999999998</v>
      </c>
      <c r="AC96" s="165">
        <f t="shared" si="30"/>
        <v>465.24562699999996</v>
      </c>
      <c r="AD96" s="166" t="s">
        <v>74</v>
      </c>
      <c r="AE96" s="84"/>
      <c r="AF96" s="84"/>
      <c r="AG96" s="120">
        <v>12</v>
      </c>
      <c r="AH96" s="73">
        <f t="shared" si="31"/>
        <v>456.24032699999998</v>
      </c>
      <c r="AI96" s="166" t="s">
        <v>74</v>
      </c>
      <c r="AJ96" s="84"/>
      <c r="AK96" s="84"/>
      <c r="AL96" s="120">
        <v>36.010562499999999</v>
      </c>
      <c r="AM96" s="167">
        <f t="shared" si="32"/>
        <v>480.25088949999997</v>
      </c>
      <c r="AN96" s="223">
        <v>480.26089999999999</v>
      </c>
      <c r="AO96" s="224"/>
      <c r="AP96" s="224">
        <f>(AN96-AM96)/AM96</f>
        <v>2.0844313293086029E-5</v>
      </c>
      <c r="AQ96" s="120">
        <v>6</v>
      </c>
      <c r="AR96" s="168">
        <f t="shared" si="33"/>
        <v>450.24032699999998</v>
      </c>
      <c r="AS96" s="166" t="s">
        <v>74</v>
      </c>
      <c r="AT96" s="84"/>
      <c r="AU96" s="84"/>
      <c r="AV96" s="120">
        <v>72.021150000000006</v>
      </c>
      <c r="AW96" s="170">
        <f t="shared" si="34"/>
        <v>516.26147700000001</v>
      </c>
      <c r="AX96" s="166" t="s">
        <v>74</v>
      </c>
      <c r="AY96" s="84"/>
      <c r="AZ96" s="84"/>
      <c r="BA96" s="120">
        <v>63.01585</v>
      </c>
      <c r="BB96" s="170">
        <f t="shared" si="38"/>
        <v>507.25617699999998</v>
      </c>
      <c r="BC96" s="166" t="s">
        <v>74</v>
      </c>
      <c r="BD96" s="84"/>
      <c r="BE96" s="84"/>
      <c r="BF96" s="120">
        <v>54.010550000000002</v>
      </c>
      <c r="BG96" s="170">
        <f t="shared" si="35"/>
        <v>498.250877</v>
      </c>
      <c r="BH96" s="166" t="s">
        <v>74</v>
      </c>
      <c r="BI96" s="84"/>
      <c r="BJ96" s="84"/>
      <c r="BK96" s="120">
        <v>39.005299999999998</v>
      </c>
      <c r="BL96" s="170">
        <f t="shared" si="36"/>
        <v>483.24562699999996</v>
      </c>
      <c r="BM96" s="166" t="s">
        <v>74</v>
      </c>
      <c r="BN96" s="84"/>
      <c r="BO96" s="84"/>
      <c r="BP96" s="120">
        <v>27.005279999999999</v>
      </c>
      <c r="BQ96" s="73">
        <f t="shared" si="37"/>
        <v>471.24560699999995</v>
      </c>
      <c r="BR96" s="166" t="s">
        <v>74</v>
      </c>
      <c r="BS96" s="84"/>
      <c r="BT96" s="84"/>
    </row>
    <row r="97" spans="12:73">
      <c r="Q97" s="18" t="s">
        <v>54</v>
      </c>
      <c r="R97" s="13">
        <v>6</v>
      </c>
      <c r="S97" s="12">
        <v>386.726855</v>
      </c>
      <c r="T97" s="287">
        <v>386.72859999999997</v>
      </c>
      <c r="U97" s="288">
        <v>14450</v>
      </c>
      <c r="V97" s="31">
        <f>(T97-S97)/S97</f>
        <v>4.512228663228577E-6</v>
      </c>
      <c r="W97">
        <v>81.026409999999998</v>
      </c>
      <c r="X97" s="162">
        <f t="shared" si="29"/>
        <v>467.753265</v>
      </c>
      <c r="Y97" s="166" t="s">
        <v>55</v>
      </c>
      <c r="Z97" s="84"/>
      <c r="AA97" s="84"/>
      <c r="AB97" s="120">
        <v>21.005299999999998</v>
      </c>
      <c r="AC97" s="165">
        <f t="shared" si="30"/>
        <v>407.73215499999998</v>
      </c>
      <c r="AD97" s="166" t="s">
        <v>74</v>
      </c>
      <c r="AE97" s="84"/>
      <c r="AF97" s="84"/>
      <c r="AG97" s="120">
        <v>12</v>
      </c>
      <c r="AH97" s="73">
        <f t="shared" si="31"/>
        <v>398.726855</v>
      </c>
      <c r="AI97" s="166" t="s">
        <v>74</v>
      </c>
      <c r="AJ97" s="84"/>
      <c r="AK97" s="84"/>
      <c r="AL97" s="120">
        <v>36.010562499999999</v>
      </c>
      <c r="AM97" s="167">
        <f t="shared" si="32"/>
        <v>422.73741749999999</v>
      </c>
      <c r="AN97" s="166" t="s">
        <v>74</v>
      </c>
      <c r="AO97" s="84"/>
      <c r="AP97" s="84"/>
      <c r="AQ97" s="120">
        <v>6</v>
      </c>
      <c r="AR97" s="168">
        <f t="shared" si="33"/>
        <v>392.726855</v>
      </c>
      <c r="AS97" s="166" t="s">
        <v>74</v>
      </c>
      <c r="AT97" s="84"/>
      <c r="AU97" s="84"/>
      <c r="AV97" s="120">
        <v>72.021150000000006</v>
      </c>
      <c r="AW97" s="170">
        <f t="shared" si="34"/>
        <v>458.74800500000003</v>
      </c>
      <c r="AX97" s="166" t="s">
        <v>74</v>
      </c>
      <c r="AY97" s="84"/>
      <c r="AZ97" s="84"/>
      <c r="BA97" s="120">
        <v>63.01585</v>
      </c>
      <c r="BB97" s="170">
        <f t="shared" si="38"/>
        <v>449.742705</v>
      </c>
      <c r="BC97" s="166" t="s">
        <v>74</v>
      </c>
      <c r="BD97" s="84"/>
      <c r="BE97" s="84"/>
      <c r="BF97" s="120">
        <v>54.010550000000002</v>
      </c>
      <c r="BG97" s="170">
        <f t="shared" si="35"/>
        <v>440.73740500000002</v>
      </c>
      <c r="BH97" s="166" t="s">
        <v>74</v>
      </c>
      <c r="BI97" s="84"/>
      <c r="BJ97" s="84"/>
      <c r="BK97" s="120">
        <v>39.005299999999998</v>
      </c>
      <c r="BL97" s="170">
        <f t="shared" si="36"/>
        <v>425.73215499999998</v>
      </c>
      <c r="BM97" s="166" t="s">
        <v>74</v>
      </c>
      <c r="BN97" s="84"/>
      <c r="BO97" s="84"/>
      <c r="BP97" s="120">
        <v>27.005279999999999</v>
      </c>
      <c r="BQ97" s="73">
        <f t="shared" si="37"/>
        <v>413.73213499999997</v>
      </c>
      <c r="BR97" s="166" t="s">
        <v>74</v>
      </c>
      <c r="BS97" s="84"/>
      <c r="BT97" s="84"/>
    </row>
    <row r="98" spans="12:73">
      <c r="Q98" s="18" t="s">
        <v>70</v>
      </c>
      <c r="R98" s="13">
        <v>5</v>
      </c>
      <c r="S98" s="12">
        <v>337.19264900000002</v>
      </c>
      <c r="T98" s="30" t="s">
        <v>74</v>
      </c>
      <c r="U98" s="31"/>
      <c r="V98" s="31"/>
      <c r="W98">
        <v>81.026409999999998</v>
      </c>
      <c r="X98" s="162">
        <f t="shared" si="29"/>
        <v>418.21905900000002</v>
      </c>
      <c r="Y98" s="166" t="s">
        <v>55</v>
      </c>
      <c r="Z98" s="84"/>
      <c r="AA98" s="84"/>
      <c r="AB98" s="120">
        <v>21.005299999999998</v>
      </c>
      <c r="AC98" s="165">
        <f t="shared" si="30"/>
        <v>358.19794899999999</v>
      </c>
      <c r="AD98" s="166" t="s">
        <v>74</v>
      </c>
      <c r="AE98" s="84"/>
      <c r="AF98" s="84"/>
      <c r="AG98" s="120">
        <v>12</v>
      </c>
      <c r="AH98" s="73">
        <f t="shared" si="31"/>
        <v>349.19264900000002</v>
      </c>
      <c r="AI98" s="166" t="s">
        <v>74</v>
      </c>
      <c r="AJ98" s="84"/>
      <c r="AK98" s="84"/>
      <c r="AL98" s="120">
        <v>36.010562499999999</v>
      </c>
      <c r="AM98" s="167">
        <f t="shared" si="32"/>
        <v>373.20321150000001</v>
      </c>
      <c r="AN98" s="166" t="s">
        <v>74</v>
      </c>
      <c r="AO98" s="84"/>
      <c r="AP98" s="84"/>
      <c r="AQ98" s="120">
        <v>6</v>
      </c>
      <c r="AR98" s="168">
        <f t="shared" si="33"/>
        <v>343.19264900000002</v>
      </c>
      <c r="AS98" s="166" t="s">
        <v>74</v>
      </c>
      <c r="AT98" s="84"/>
      <c r="AU98" s="84"/>
      <c r="AV98" s="120">
        <v>72.021150000000006</v>
      </c>
      <c r="AW98" s="170">
        <f t="shared" si="34"/>
        <v>409.21379899999999</v>
      </c>
      <c r="AX98" s="166" t="s">
        <v>74</v>
      </c>
      <c r="AY98" s="84"/>
      <c r="AZ98" s="84"/>
      <c r="BA98" s="120">
        <v>63.01585</v>
      </c>
      <c r="BB98" s="170">
        <f t="shared" si="38"/>
        <v>400.20849900000002</v>
      </c>
      <c r="BC98" s="166" t="s">
        <v>74</v>
      </c>
      <c r="BD98" s="84"/>
      <c r="BE98" s="84"/>
      <c r="BF98" s="120">
        <v>54.010550000000002</v>
      </c>
      <c r="BG98" s="170">
        <f t="shared" si="35"/>
        <v>391.20319900000004</v>
      </c>
      <c r="BH98" s="166" t="s">
        <v>74</v>
      </c>
      <c r="BI98" s="84"/>
      <c r="BJ98" s="84"/>
      <c r="BK98" s="120">
        <v>39.005299999999998</v>
      </c>
      <c r="BL98" s="170">
        <f t="shared" si="36"/>
        <v>376.19794899999999</v>
      </c>
      <c r="BM98" s="166" t="s">
        <v>74</v>
      </c>
      <c r="BN98" s="84"/>
      <c r="BO98" s="84"/>
      <c r="BP98" s="120">
        <v>27.005279999999999</v>
      </c>
      <c r="BQ98" s="73">
        <f t="shared" si="37"/>
        <v>364.19792900000004</v>
      </c>
      <c r="BR98" s="166" t="s">
        <v>74</v>
      </c>
      <c r="BS98" s="84"/>
      <c r="BT98" s="84"/>
    </row>
    <row r="99" spans="12:73">
      <c r="Q99" s="18" t="s">
        <v>76</v>
      </c>
      <c r="R99" s="13">
        <v>4</v>
      </c>
      <c r="S99" s="12">
        <v>273.16336000000001</v>
      </c>
      <c r="T99" s="70">
        <v>273.16129999999998</v>
      </c>
      <c r="U99" s="79">
        <v>3158</v>
      </c>
      <c r="V99" s="31">
        <f>(T99-S99)/S99</f>
        <v>-7.5412749353668605E-6</v>
      </c>
      <c r="W99">
        <v>81.026409999999998</v>
      </c>
      <c r="X99" s="162">
        <f t="shared" si="29"/>
        <v>354.18977000000001</v>
      </c>
      <c r="Y99" s="166" t="s">
        <v>55</v>
      </c>
      <c r="Z99" s="84"/>
      <c r="AA99" s="84"/>
      <c r="AB99" s="120">
        <v>21.005299999999998</v>
      </c>
      <c r="AC99" s="165">
        <f t="shared" si="30"/>
        <v>294.16865999999999</v>
      </c>
      <c r="AD99" s="166" t="s">
        <v>74</v>
      </c>
      <c r="AE99" s="84"/>
      <c r="AF99" s="84"/>
      <c r="AG99" s="120">
        <v>12</v>
      </c>
      <c r="AH99" s="73">
        <f t="shared" si="31"/>
        <v>285.16336000000001</v>
      </c>
      <c r="AI99" s="166" t="s">
        <v>74</v>
      </c>
      <c r="AJ99" s="84"/>
      <c r="AK99" s="84"/>
      <c r="AL99" s="120">
        <v>36.010562499999999</v>
      </c>
      <c r="AM99" s="167">
        <f t="shared" si="32"/>
        <v>309.1739225</v>
      </c>
      <c r="AN99" s="166" t="s">
        <v>74</v>
      </c>
      <c r="AO99" s="84"/>
      <c r="AP99" s="84"/>
      <c r="AQ99" s="120">
        <v>6</v>
      </c>
      <c r="AR99" s="168">
        <f t="shared" si="33"/>
        <v>279.16336000000001</v>
      </c>
      <c r="AS99" s="166" t="s">
        <v>74</v>
      </c>
      <c r="AT99" s="84"/>
      <c r="AU99" s="84"/>
      <c r="AV99" s="120">
        <v>72.021150000000006</v>
      </c>
      <c r="AW99" s="170">
        <f t="shared" si="34"/>
        <v>345.18451000000005</v>
      </c>
      <c r="AX99" s="289">
        <v>345.17750000000001</v>
      </c>
      <c r="AY99" s="221">
        <v>7920</v>
      </c>
      <c r="AZ99" s="221">
        <f>(AX99-AW99)/AW99</f>
        <v>-2.03079796368516E-5</v>
      </c>
      <c r="BA99" s="120">
        <v>63.01585</v>
      </c>
      <c r="BB99" s="170">
        <f t="shared" si="38"/>
        <v>336.17921000000001</v>
      </c>
      <c r="BC99" s="166" t="s">
        <v>74</v>
      </c>
      <c r="BD99" s="84"/>
      <c r="BE99" s="84"/>
      <c r="BF99" s="120">
        <v>54.010550000000002</v>
      </c>
      <c r="BG99" s="170">
        <f t="shared" si="35"/>
        <v>327.17391000000003</v>
      </c>
      <c r="BH99" s="166" t="s">
        <v>74</v>
      </c>
      <c r="BI99" s="84"/>
      <c r="BJ99" s="84"/>
      <c r="BK99" s="120">
        <v>39.005299999999998</v>
      </c>
      <c r="BL99" s="170">
        <f t="shared" si="36"/>
        <v>312.16865999999999</v>
      </c>
      <c r="BM99" s="166" t="s">
        <v>74</v>
      </c>
      <c r="BN99" s="84"/>
      <c r="BO99" s="84"/>
      <c r="BP99" s="120">
        <v>27.005279999999999</v>
      </c>
      <c r="BQ99" s="73">
        <f t="shared" si="37"/>
        <v>300.16863999999998</v>
      </c>
      <c r="BR99" s="226">
        <v>300.17009999999999</v>
      </c>
      <c r="BS99" s="290">
        <v>6039</v>
      </c>
      <c r="BT99" s="221">
        <f>(BR99-BQ99)/BQ99</f>
        <v>4.8639324881129377E-6</v>
      </c>
      <c r="BU99" s="150" t="s">
        <v>76</v>
      </c>
    </row>
    <row r="100" spans="12:73">
      <c r="Q100" s="18" t="s">
        <v>79</v>
      </c>
      <c r="R100" s="13">
        <v>3</v>
      </c>
      <c r="S100" s="12">
        <v>237.644803</v>
      </c>
      <c r="T100" s="70">
        <v>237.6448</v>
      </c>
      <c r="U100" s="79">
        <v>4755</v>
      </c>
      <c r="V100" s="31">
        <f>(T100-S100)/S100</f>
        <v>-1.2623882174379922E-8</v>
      </c>
      <c r="W100">
        <v>81.026409999999998</v>
      </c>
      <c r="X100" s="162">
        <f t="shared" si="29"/>
        <v>318.67121299999997</v>
      </c>
      <c r="Y100" s="166" t="s">
        <v>55</v>
      </c>
      <c r="Z100" s="84"/>
      <c r="AA100" s="84"/>
      <c r="AB100" s="120">
        <v>21.005299999999998</v>
      </c>
      <c r="AC100" s="165">
        <f t="shared" si="30"/>
        <v>258.650103</v>
      </c>
      <c r="AD100" s="166" t="s">
        <v>74</v>
      </c>
      <c r="AE100" s="84"/>
      <c r="AF100" s="84"/>
      <c r="AG100" s="120">
        <v>12</v>
      </c>
      <c r="AH100" s="73">
        <f t="shared" si="31"/>
        <v>249.644803</v>
      </c>
      <c r="AI100" s="166" t="s">
        <v>74</v>
      </c>
      <c r="AJ100" s="84"/>
      <c r="AK100" s="84"/>
      <c r="AL100" s="120">
        <v>36.010562499999999</v>
      </c>
      <c r="AM100" s="167">
        <f t="shared" si="32"/>
        <v>273.65536550000002</v>
      </c>
      <c r="AN100" s="166" t="s">
        <v>74</v>
      </c>
      <c r="AO100" s="84"/>
      <c r="AP100" s="84"/>
      <c r="AQ100" s="120">
        <v>6</v>
      </c>
      <c r="AR100" s="168">
        <f t="shared" si="33"/>
        <v>243.644803</v>
      </c>
      <c r="AS100" s="166" t="s">
        <v>74</v>
      </c>
      <c r="AT100" s="84"/>
      <c r="AU100" s="84"/>
      <c r="AV100" s="120">
        <v>72.021150000000006</v>
      </c>
      <c r="AW100" s="170">
        <f t="shared" si="34"/>
        <v>309.665953</v>
      </c>
      <c r="AX100" s="166" t="s">
        <v>74</v>
      </c>
      <c r="AY100" s="84"/>
      <c r="AZ100" s="84"/>
      <c r="BA100" s="120">
        <v>63.01585</v>
      </c>
      <c r="BB100" s="170">
        <f t="shared" si="38"/>
        <v>300.66065300000002</v>
      </c>
      <c r="BC100" s="166" t="s">
        <v>74</v>
      </c>
      <c r="BD100" s="84"/>
      <c r="BE100" s="84"/>
      <c r="BF100" s="120">
        <v>54.010550000000002</v>
      </c>
      <c r="BG100" s="170">
        <f t="shared" si="35"/>
        <v>291.65535299999999</v>
      </c>
      <c r="BH100" s="166" t="s">
        <v>74</v>
      </c>
      <c r="BI100" s="84"/>
      <c r="BJ100" s="84"/>
      <c r="BK100" s="120">
        <v>39.005299999999998</v>
      </c>
      <c r="BL100" s="170">
        <f t="shared" si="36"/>
        <v>276.650103</v>
      </c>
      <c r="BM100" s="166" t="s">
        <v>74</v>
      </c>
      <c r="BN100" s="84"/>
      <c r="BO100" s="84"/>
      <c r="BP100" s="120">
        <v>27.005279999999999</v>
      </c>
      <c r="BQ100" s="73">
        <f t="shared" si="37"/>
        <v>264.650083</v>
      </c>
      <c r="BR100" s="166" t="s">
        <v>74</v>
      </c>
      <c r="BS100" s="84"/>
      <c r="BT100" s="84"/>
      <c r="BU100" s="150" t="s">
        <v>79</v>
      </c>
    </row>
    <row r="101" spans="12:73">
      <c r="Q101" s="18" t="s">
        <v>82</v>
      </c>
      <c r="R101" s="13">
        <v>2</v>
      </c>
      <c r="S101" s="12">
        <v>144.60514599999999</v>
      </c>
      <c r="T101" s="31" t="s">
        <v>74</v>
      </c>
      <c r="U101" s="31"/>
      <c r="V101" s="31"/>
      <c r="W101">
        <v>81.026409999999998</v>
      </c>
      <c r="X101" s="162">
        <f t="shared" si="29"/>
        <v>225.63155599999999</v>
      </c>
      <c r="Y101" s="166" t="s">
        <v>55</v>
      </c>
      <c r="Z101" s="84"/>
      <c r="AA101" s="84"/>
      <c r="AB101" s="120">
        <v>21.005299999999998</v>
      </c>
      <c r="AC101" s="165">
        <f t="shared" si="30"/>
        <v>165.610446</v>
      </c>
      <c r="AD101" s="166" t="s">
        <v>74</v>
      </c>
      <c r="AE101" s="84"/>
      <c r="AF101" s="84"/>
      <c r="AG101" s="120">
        <v>12</v>
      </c>
      <c r="AH101" s="73">
        <f t="shared" si="31"/>
        <v>156.60514599999999</v>
      </c>
      <c r="AI101" s="166" t="s">
        <v>74</v>
      </c>
      <c r="AJ101" s="84"/>
      <c r="AK101" s="84"/>
      <c r="AL101" s="120">
        <v>36.010562499999999</v>
      </c>
      <c r="AM101" s="167">
        <f t="shared" si="32"/>
        <v>180.61570849999998</v>
      </c>
      <c r="AN101" s="166" t="s">
        <v>74</v>
      </c>
      <c r="AO101" s="84"/>
      <c r="AP101" s="84"/>
      <c r="AQ101" s="120">
        <v>6</v>
      </c>
      <c r="AR101" s="168">
        <f t="shared" si="33"/>
        <v>150.60514599999999</v>
      </c>
      <c r="AS101" s="166" t="s">
        <v>74</v>
      </c>
      <c r="AT101" s="84"/>
      <c r="AU101" s="84"/>
      <c r="AV101" s="120">
        <v>72.021150000000006</v>
      </c>
      <c r="AW101" s="170">
        <f t="shared" si="34"/>
        <v>216.626296</v>
      </c>
      <c r="AX101" s="166" t="s">
        <v>74</v>
      </c>
      <c r="AY101" s="84"/>
      <c r="AZ101" s="84"/>
      <c r="BA101" s="120">
        <v>63.01585</v>
      </c>
      <c r="BB101" s="170">
        <f t="shared" si="38"/>
        <v>207.62099599999999</v>
      </c>
      <c r="BC101" s="166" t="s">
        <v>74</v>
      </c>
      <c r="BD101" s="84"/>
      <c r="BE101" s="84"/>
      <c r="BF101" s="120">
        <v>54.010550000000002</v>
      </c>
      <c r="BG101" s="170">
        <f t="shared" si="35"/>
        <v>198.61569599999999</v>
      </c>
      <c r="BH101" s="166" t="s">
        <v>74</v>
      </c>
      <c r="BI101" s="84"/>
      <c r="BJ101" s="84"/>
      <c r="BK101" s="120">
        <v>39.005299999999998</v>
      </c>
      <c r="BL101" s="170">
        <f t="shared" si="36"/>
        <v>183.610446</v>
      </c>
      <c r="BM101" s="166" t="s">
        <v>74</v>
      </c>
      <c r="BN101" s="84"/>
      <c r="BO101" s="84"/>
      <c r="BP101" s="120">
        <v>27.005279999999999</v>
      </c>
      <c r="BQ101" s="73">
        <f t="shared" si="37"/>
        <v>171.61042599999999</v>
      </c>
      <c r="BR101" s="166" t="s">
        <v>74</v>
      </c>
      <c r="BS101" s="84"/>
      <c r="BT101" s="84"/>
      <c r="BU101" s="150" t="s">
        <v>82</v>
      </c>
    </row>
    <row r="102" spans="12:73">
      <c r="Q102" s="18" t="s">
        <v>59</v>
      </c>
      <c r="R102" s="13">
        <v>1</v>
      </c>
      <c r="S102" s="12">
        <v>88.063113999999999</v>
      </c>
      <c r="T102" s="30" t="s">
        <v>93</v>
      </c>
      <c r="U102" s="31"/>
      <c r="V102" s="31"/>
      <c r="W102">
        <v>81.026409999999998</v>
      </c>
      <c r="X102" s="162">
        <f t="shared" si="29"/>
        <v>169.08952399999998</v>
      </c>
      <c r="Y102" s="166" t="s">
        <v>55</v>
      </c>
      <c r="Z102" s="84"/>
      <c r="AA102" s="84"/>
      <c r="AB102" s="120">
        <v>21.005299999999998</v>
      </c>
      <c r="AC102" s="165">
        <f t="shared" si="30"/>
        <v>109.06841399999999</v>
      </c>
      <c r="AD102" s="166" t="s">
        <v>74</v>
      </c>
      <c r="AE102" s="84"/>
      <c r="AF102" s="84"/>
      <c r="AG102" s="120">
        <v>12</v>
      </c>
      <c r="AH102" s="73">
        <f t="shared" si="31"/>
        <v>100.063114</v>
      </c>
      <c r="AI102" s="166" t="s">
        <v>74</v>
      </c>
      <c r="AJ102" s="84"/>
      <c r="AK102" s="84"/>
      <c r="AL102" s="120">
        <v>36.010562499999999</v>
      </c>
      <c r="AM102" s="167">
        <f t="shared" si="32"/>
        <v>124.0736765</v>
      </c>
      <c r="AN102" s="166" t="s">
        <v>74</v>
      </c>
      <c r="AO102" s="84"/>
      <c r="AP102" s="84"/>
      <c r="AQ102" s="120">
        <v>6</v>
      </c>
      <c r="AR102" s="168">
        <f t="shared" si="33"/>
        <v>94.063113999999999</v>
      </c>
      <c r="AS102" s="166" t="s">
        <v>93</v>
      </c>
      <c r="AT102" s="84"/>
      <c r="AU102" s="84"/>
      <c r="AV102" s="120">
        <v>72.021150000000006</v>
      </c>
      <c r="AW102" s="170">
        <f t="shared" si="34"/>
        <v>160.08426400000002</v>
      </c>
      <c r="AX102" s="166" t="s">
        <v>74</v>
      </c>
      <c r="AY102" s="84"/>
      <c r="AZ102" s="84"/>
      <c r="BA102" s="120">
        <v>63.01585</v>
      </c>
      <c r="BB102" s="170">
        <f t="shared" si="38"/>
        <v>151.07896399999998</v>
      </c>
      <c r="BC102" s="166" t="s">
        <v>74</v>
      </c>
      <c r="BD102" s="84"/>
      <c r="BE102" s="84"/>
      <c r="BF102" s="120">
        <v>54.010550000000002</v>
      </c>
      <c r="BG102" s="170">
        <f t="shared" si="35"/>
        <v>142.07366400000001</v>
      </c>
      <c r="BH102" s="166" t="s">
        <v>74</v>
      </c>
      <c r="BI102" s="84"/>
      <c r="BJ102" s="84"/>
      <c r="BK102" s="120">
        <v>39.005299999999998</v>
      </c>
      <c r="BL102" s="170">
        <f t="shared" si="36"/>
        <v>127.06841399999999</v>
      </c>
      <c r="BM102" s="166" t="s">
        <v>74</v>
      </c>
      <c r="BN102" s="84"/>
      <c r="BO102" s="84"/>
      <c r="BP102" s="120">
        <v>27.005279999999999</v>
      </c>
      <c r="BQ102" s="73">
        <f t="shared" si="37"/>
        <v>115.068394</v>
      </c>
      <c r="BR102" s="166" t="s">
        <v>74</v>
      </c>
      <c r="BS102" s="84"/>
      <c r="BT102" s="84"/>
      <c r="BU102" s="150" t="s">
        <v>59</v>
      </c>
    </row>
    <row r="103" spans="12:73">
      <c r="L103" s="71">
        <v>162.05282</v>
      </c>
      <c r="Q103" s="38"/>
      <c r="R103" s="38"/>
      <c r="S103" s="38"/>
      <c r="T103" s="38"/>
      <c r="U103" s="38">
        <f>SUM(U93:U102)</f>
        <v>66389</v>
      </c>
      <c r="V103" s="38"/>
      <c r="W103" s="38"/>
      <c r="X103" s="38"/>
      <c r="Y103" s="174"/>
      <c r="Z103" s="38">
        <f>SUM(Z93:Z102)</f>
        <v>0</v>
      </c>
      <c r="AA103" s="38"/>
      <c r="AB103" s="38"/>
      <c r="AC103" s="38"/>
      <c r="AD103" s="38"/>
      <c r="AE103" s="38">
        <f>SUM(AE93:AE102)</f>
        <v>0</v>
      </c>
      <c r="AF103" s="38"/>
      <c r="AG103" s="38"/>
      <c r="AH103" s="38"/>
      <c r="AI103" s="38"/>
      <c r="AJ103" s="38">
        <f>SUM(AJ94:AJ102)</f>
        <v>0</v>
      </c>
      <c r="AK103" s="38"/>
      <c r="AL103" s="38"/>
      <c r="AM103" s="38"/>
      <c r="AN103" s="38"/>
      <c r="AO103" s="38">
        <f>SUM(AO94:AO102)</f>
        <v>0</v>
      </c>
      <c r="AP103" s="38"/>
      <c r="AQ103" s="38"/>
      <c r="AR103" s="38"/>
      <c r="AS103" s="38"/>
      <c r="AT103" s="38">
        <f>SUM(AT93:AT102)</f>
        <v>0</v>
      </c>
      <c r="AU103" s="38"/>
      <c r="AV103" s="38"/>
      <c r="AW103" s="38"/>
      <c r="AX103" s="38"/>
      <c r="AY103" s="38">
        <f>SUM(AY93:AY102)</f>
        <v>7920</v>
      </c>
      <c r="AZ103" s="38"/>
      <c r="BA103" s="38"/>
      <c r="BB103" s="38"/>
      <c r="BC103" s="38"/>
      <c r="BD103" s="38">
        <f>SUM(BD93:BD102)</f>
        <v>0</v>
      </c>
      <c r="BE103" s="38"/>
      <c r="BF103" s="38"/>
      <c r="BG103" s="38"/>
      <c r="BH103" s="38"/>
      <c r="BI103" s="38">
        <f>SUM(BI93:BI102)</f>
        <v>8043</v>
      </c>
      <c r="BJ103" s="38"/>
      <c r="BK103" s="38"/>
      <c r="BL103" s="38"/>
      <c r="BM103" s="38"/>
      <c r="BN103" s="38">
        <f>SUM(BN94:BN102)</f>
        <v>0</v>
      </c>
      <c r="BO103" s="38"/>
      <c r="BP103" s="38"/>
      <c r="BQ103" s="38"/>
      <c r="BR103" s="38"/>
      <c r="BS103" s="38">
        <f>SUM(BS94:BS102)</f>
        <v>6039</v>
      </c>
      <c r="BT103" s="175"/>
    </row>
    <row r="104" spans="12:73">
      <c r="L104" s="9">
        <v>90.031694999999999</v>
      </c>
      <c r="Y104" s="161"/>
      <c r="Z104" s="161"/>
      <c r="BI104" s="188">
        <f>BI103/U103</f>
        <v>0.12114958803416229</v>
      </c>
      <c r="BS104" s="188">
        <f>BS103/U103</f>
        <v>9.0963864495624269E-2</v>
      </c>
    </row>
    <row r="105" spans="12:73">
      <c r="L105" s="9">
        <v>120.04226</v>
      </c>
      <c r="W105" s="46"/>
      <c r="X105" s="46"/>
      <c r="AB105" s="46"/>
      <c r="AC105" s="46"/>
    </row>
    <row r="106" spans="12:73">
      <c r="L106">
        <v>150.05282399999999</v>
      </c>
      <c r="X106" s="9"/>
      <c r="Z106" s="161"/>
      <c r="AL106">
        <v>18.010565</v>
      </c>
      <c r="AR106">
        <f>2*AL106</f>
        <v>36.021129999999999</v>
      </c>
      <c r="AV106">
        <f>3*AL106</f>
        <v>54.031694999999999</v>
      </c>
    </row>
    <row r="107" spans="12:73">
      <c r="Z107" s="161"/>
    </row>
    <row r="108" spans="12:73">
      <c r="AG108" s="102" t="s">
        <v>149</v>
      </c>
      <c r="AJ108" s="46"/>
      <c r="AL108" s="39" t="s">
        <v>150</v>
      </c>
      <c r="AM108" s="39"/>
      <c r="AN108" s="39"/>
      <c r="AO108" s="39"/>
    </row>
    <row r="109" spans="12:73">
      <c r="P109" s="53" t="s">
        <v>114</v>
      </c>
      <c r="Q109" s="54" t="s">
        <v>235</v>
      </c>
      <c r="R109" s="12"/>
      <c r="S109" s="103" t="s">
        <v>152</v>
      </c>
      <c r="T109" s="104" t="s">
        <v>44</v>
      </c>
      <c r="U109" s="105" t="s">
        <v>64</v>
      </c>
      <c r="V109" s="291" t="s">
        <v>228</v>
      </c>
      <c r="W109" s="106" t="s">
        <v>100</v>
      </c>
      <c r="X109" s="292" t="s">
        <v>153</v>
      </c>
      <c r="Y109" s="108" t="s">
        <v>154</v>
      </c>
      <c r="Z109" s="109" t="s">
        <v>64</v>
      </c>
      <c r="AA109" s="291" t="s">
        <v>228</v>
      </c>
      <c r="AB109" s="108" t="s">
        <v>134</v>
      </c>
      <c r="AC109" s="293" t="s">
        <v>155</v>
      </c>
      <c r="AD109" s="108" t="s">
        <v>156</v>
      </c>
      <c r="AE109" s="109" t="s">
        <v>64</v>
      </c>
      <c r="AF109" s="291" t="s">
        <v>228</v>
      </c>
      <c r="AG109" s="65" t="s">
        <v>135</v>
      </c>
      <c r="AH109" s="294" t="s">
        <v>237</v>
      </c>
      <c r="AI109" s="109" t="s">
        <v>157</v>
      </c>
      <c r="AJ109" s="109" t="s">
        <v>64</v>
      </c>
      <c r="AK109" s="291" t="s">
        <v>228</v>
      </c>
      <c r="AL109" s="108" t="s">
        <v>158</v>
      </c>
      <c r="AM109" s="112" t="s">
        <v>238</v>
      </c>
      <c r="AN109" s="109" t="s">
        <v>159</v>
      </c>
      <c r="AO109" s="5"/>
      <c r="AP109" s="291" t="s">
        <v>228</v>
      </c>
      <c r="AQ109" s="108" t="s">
        <v>160</v>
      </c>
      <c r="AR109" s="91" t="s">
        <v>162</v>
      </c>
      <c r="AS109" s="109" t="s">
        <v>162</v>
      </c>
      <c r="AT109" s="109"/>
      <c r="AU109" s="291" t="s">
        <v>228</v>
      </c>
      <c r="AV109" s="108" t="s">
        <v>163</v>
      </c>
      <c r="AW109" s="91" t="s">
        <v>164</v>
      </c>
      <c r="AX109" s="109" t="s">
        <v>164</v>
      </c>
      <c r="AY109" s="109"/>
      <c r="AZ109" s="291" t="s">
        <v>228</v>
      </c>
    </row>
    <row r="110" spans="12:73">
      <c r="P110" s="63" t="s">
        <v>236</v>
      </c>
      <c r="Q110" s="13" t="s">
        <v>45</v>
      </c>
      <c r="R110" s="12"/>
      <c r="S110" s="109" t="s">
        <v>67</v>
      </c>
      <c r="T110" s="109" t="s">
        <v>166</v>
      </c>
      <c r="U110" s="116"/>
      <c r="V110" s="238">
        <v>2.0000000000000002E-5</v>
      </c>
      <c r="W110" s="5"/>
      <c r="X110" s="113" t="s">
        <v>67</v>
      </c>
      <c r="Y110" s="109" t="s">
        <v>167</v>
      </c>
      <c r="Z110" s="116"/>
      <c r="AA110" s="238">
        <v>2.0000000000000002E-5</v>
      </c>
      <c r="AB110" s="108" t="s">
        <v>183</v>
      </c>
      <c r="AC110" s="114" t="s">
        <v>67</v>
      </c>
      <c r="AD110" s="109" t="s">
        <v>167</v>
      </c>
      <c r="AE110" s="116"/>
      <c r="AF110" s="238">
        <v>2.0000000000000002E-5</v>
      </c>
      <c r="AG110" s="65" t="s">
        <v>183</v>
      </c>
      <c r="AH110" s="111" t="s">
        <v>67</v>
      </c>
      <c r="AI110" s="109" t="s">
        <v>167</v>
      </c>
      <c r="AJ110" s="136"/>
      <c r="AK110" s="238">
        <v>2.0000000000000002E-5</v>
      </c>
      <c r="AL110" s="5"/>
      <c r="AM110" s="112" t="s">
        <v>169</v>
      </c>
      <c r="AN110" s="109" t="s">
        <v>68</v>
      </c>
      <c r="AO110" s="5" t="s">
        <v>64</v>
      </c>
      <c r="AP110" s="238">
        <v>2.0000000000000002E-5</v>
      </c>
      <c r="AQ110" s="109"/>
      <c r="AR110" s="91" t="s">
        <v>169</v>
      </c>
      <c r="AS110" s="109" t="s">
        <v>68</v>
      </c>
      <c r="AT110" s="109" t="s">
        <v>170</v>
      </c>
      <c r="AU110" s="238">
        <v>2.0000000000000002E-5</v>
      </c>
      <c r="AV110" s="109"/>
      <c r="AW110" s="91" t="s">
        <v>169</v>
      </c>
      <c r="AX110" s="109" t="s">
        <v>68</v>
      </c>
      <c r="AY110" s="109" t="s">
        <v>170</v>
      </c>
      <c r="AZ110" s="238">
        <v>2.0000000000000002E-5</v>
      </c>
    </row>
    <row r="111" spans="12:73">
      <c r="P111" s="63" t="s">
        <v>133</v>
      </c>
      <c r="Q111" s="15" t="s">
        <v>56</v>
      </c>
      <c r="R111" s="13">
        <v>1</v>
      </c>
      <c r="S111" s="115">
        <v>266.06928099999999</v>
      </c>
      <c r="T111" s="115" t="s">
        <v>74</v>
      </c>
      <c r="U111" s="116"/>
      <c r="V111" s="116"/>
      <c r="W111" s="9">
        <v>120.04226</v>
      </c>
      <c r="X111" s="118">
        <v>146.02702099999999</v>
      </c>
      <c r="Y111" s="115" t="s">
        <v>74</v>
      </c>
      <c r="Z111" s="116"/>
      <c r="AA111" s="116"/>
      <c r="AB111" s="9">
        <v>90.031694999999999</v>
      </c>
      <c r="AC111" s="119">
        <f>S111-AB111</f>
        <v>176.03758599999998</v>
      </c>
      <c r="AD111" s="115" t="s">
        <v>74</v>
      </c>
      <c r="AE111" s="116"/>
      <c r="AF111" s="116"/>
      <c r="AG111" s="120">
        <v>150.05282399999999</v>
      </c>
      <c r="AH111" s="121">
        <f>S111-AG111</f>
        <v>116.016457</v>
      </c>
      <c r="AI111" s="115" t="s">
        <v>74</v>
      </c>
      <c r="AJ111" s="116"/>
      <c r="AK111" s="116"/>
      <c r="AL111" s="9">
        <v>18.010565</v>
      </c>
      <c r="AM111" s="76">
        <f>S111-AL111</f>
        <v>248.058716</v>
      </c>
      <c r="AN111" s="115" t="s">
        <v>74</v>
      </c>
      <c r="AO111" s="116"/>
      <c r="AP111" s="116"/>
      <c r="AQ111" s="9">
        <v>36.021129999999999</v>
      </c>
      <c r="AR111" s="76">
        <f>S111-AQ111</f>
        <v>230.04815099999999</v>
      </c>
      <c r="AS111" s="115" t="s">
        <v>74</v>
      </c>
      <c r="AT111" s="116"/>
      <c r="AU111" s="116"/>
      <c r="AV111" s="9">
        <v>54.031694999999999</v>
      </c>
      <c r="AW111" s="76">
        <f>S111-AV111</f>
        <v>212.03758599999998</v>
      </c>
      <c r="AX111" s="115" t="s">
        <v>74</v>
      </c>
      <c r="AY111" s="116"/>
      <c r="AZ111" s="116"/>
    </row>
    <row r="112" spans="12:73">
      <c r="P112" s="149">
        <v>34.323</v>
      </c>
      <c r="Q112" s="18" t="s">
        <v>49</v>
      </c>
      <c r="R112" s="13">
        <v>2</v>
      </c>
      <c r="S112" s="115">
        <v>394.164244</v>
      </c>
      <c r="T112" s="295">
        <v>394.16680000000002</v>
      </c>
      <c r="U112" s="296">
        <v>1661</v>
      </c>
      <c r="V112" s="297">
        <f>(T112-S112)/S112</f>
        <v>6.4846064526006834E-6</v>
      </c>
      <c r="W112" s="9">
        <v>120.04226</v>
      </c>
      <c r="X112" s="118">
        <v>274.121984</v>
      </c>
      <c r="Y112" s="115" t="s">
        <v>74</v>
      </c>
      <c r="Z112" s="116"/>
      <c r="AA112" s="116"/>
      <c r="AB112" s="9">
        <v>90.031694999999999</v>
      </c>
      <c r="AC112" s="119">
        <f t="shared" ref="AC112:AC120" si="39">S112-AB112</f>
        <v>304.13254899999998</v>
      </c>
      <c r="AD112" s="115" t="s">
        <v>74</v>
      </c>
      <c r="AE112" s="116"/>
      <c r="AF112" s="116"/>
      <c r="AG112" s="120">
        <v>150.05282399999999</v>
      </c>
      <c r="AH112" s="121">
        <f t="shared" ref="AH112:AH120" si="40">S112-AG112</f>
        <v>244.11142000000001</v>
      </c>
      <c r="AI112" s="115" t="s">
        <v>74</v>
      </c>
      <c r="AJ112" s="116"/>
      <c r="AK112" s="116"/>
      <c r="AL112" s="9">
        <v>18.010565</v>
      </c>
      <c r="AM112" s="76">
        <f t="shared" ref="AM112:AM120" si="41">S112-AL112</f>
        <v>376.15367900000001</v>
      </c>
      <c r="AN112" s="115" t="s">
        <v>74</v>
      </c>
      <c r="AO112" s="116"/>
      <c r="AP112" s="116"/>
      <c r="AQ112" s="9">
        <v>36.021129999999999</v>
      </c>
      <c r="AR112" s="76">
        <f t="shared" ref="AR112:AR120" si="42">S112-AQ112</f>
        <v>358.14311399999997</v>
      </c>
      <c r="AS112" s="186">
        <v>358.14440000000002</v>
      </c>
      <c r="AT112" s="192">
        <v>3729</v>
      </c>
      <c r="AU112" s="297">
        <f>(AS112-AR112)/AR112</f>
        <v>3.5907433363358776E-6</v>
      </c>
      <c r="AV112" s="9">
        <v>54.031694999999999</v>
      </c>
      <c r="AW112" s="76">
        <f t="shared" ref="AW112:AW120" si="43">S112-AV112</f>
        <v>340.13254899999998</v>
      </c>
      <c r="AX112" s="186">
        <v>340.13200000000001</v>
      </c>
      <c r="AY112" s="192">
        <v>3451</v>
      </c>
      <c r="AZ112" s="297">
        <f>(AX112-AW112)/AW112</f>
        <v>-1.6140766345127127E-6</v>
      </c>
    </row>
    <row r="113" spans="7:52">
      <c r="P113" s="149"/>
      <c r="Q113" s="18" t="s">
        <v>58</v>
      </c>
      <c r="R113" s="13">
        <v>3</v>
      </c>
      <c r="S113" s="115">
        <v>451.18570799999998</v>
      </c>
      <c r="T113" s="115" t="s">
        <v>239</v>
      </c>
      <c r="U113" s="116"/>
      <c r="V113" s="297"/>
      <c r="W113" s="9">
        <v>120.04226</v>
      </c>
      <c r="X113" s="118">
        <v>331.14344799999998</v>
      </c>
      <c r="Y113" s="115" t="s">
        <v>74</v>
      </c>
      <c r="Z113" s="116"/>
      <c r="AA113" s="116"/>
      <c r="AB113" s="9">
        <v>90.031694999999999</v>
      </c>
      <c r="AC113" s="119">
        <f t="shared" si="39"/>
        <v>361.15401299999996</v>
      </c>
      <c r="AD113" s="115" t="s">
        <v>74</v>
      </c>
      <c r="AE113" s="116"/>
      <c r="AF113" s="116"/>
      <c r="AG113" s="120">
        <v>150.05282399999999</v>
      </c>
      <c r="AH113" s="121">
        <f t="shared" si="40"/>
        <v>301.13288399999999</v>
      </c>
      <c r="AI113" s="115" t="s">
        <v>74</v>
      </c>
      <c r="AJ113" s="116"/>
      <c r="AK113" s="116"/>
      <c r="AL113" s="9">
        <v>18.010565</v>
      </c>
      <c r="AM113" s="76">
        <f t="shared" si="41"/>
        <v>433.17514299999999</v>
      </c>
      <c r="AN113" s="115" t="s">
        <v>74</v>
      </c>
      <c r="AO113" s="116"/>
      <c r="AP113" s="116"/>
      <c r="AQ113" s="9">
        <v>36.021129999999999</v>
      </c>
      <c r="AR113" s="76">
        <f t="shared" si="42"/>
        <v>415.16457800000001</v>
      </c>
      <c r="AS113" s="115" t="s">
        <v>74</v>
      </c>
      <c r="AT113" s="116"/>
      <c r="AU113" s="116"/>
      <c r="AV113" s="9">
        <v>54.031694999999999</v>
      </c>
      <c r="AW113" s="76">
        <f t="shared" si="43"/>
        <v>397.15401299999996</v>
      </c>
      <c r="AX113" s="115" t="s">
        <v>74</v>
      </c>
      <c r="AY113" s="116"/>
      <c r="AZ113" s="116"/>
    </row>
    <row r="114" spans="7:52">
      <c r="P114" s="150" t="s">
        <v>188</v>
      </c>
      <c r="Q114" s="18" t="s">
        <v>60</v>
      </c>
      <c r="R114" s="13">
        <v>4</v>
      </c>
      <c r="S114" s="115">
        <v>552.233386</v>
      </c>
      <c r="T114" s="115" t="s">
        <v>239</v>
      </c>
      <c r="U114" s="116"/>
      <c r="V114" s="297"/>
      <c r="W114" s="9">
        <v>120.04226</v>
      </c>
      <c r="X114" s="118">
        <v>432.191126</v>
      </c>
      <c r="Y114" s="115" t="s">
        <v>74</v>
      </c>
      <c r="Z114" s="116"/>
      <c r="AA114" s="116"/>
      <c r="AB114" s="9">
        <v>90.031694999999999</v>
      </c>
      <c r="AC114" s="119">
        <f t="shared" si="39"/>
        <v>462.20169099999998</v>
      </c>
      <c r="AD114" s="115" t="s">
        <v>74</v>
      </c>
      <c r="AE114" s="116"/>
      <c r="AF114" s="116"/>
      <c r="AG114" s="120">
        <v>150.05282399999999</v>
      </c>
      <c r="AH114" s="121">
        <f t="shared" si="40"/>
        <v>402.18056200000001</v>
      </c>
      <c r="AI114" s="115" t="s">
        <v>74</v>
      </c>
      <c r="AJ114" s="116"/>
      <c r="AK114" s="116"/>
      <c r="AL114" s="9">
        <v>18.010565</v>
      </c>
      <c r="AM114" s="76">
        <f t="shared" si="41"/>
        <v>534.22282099999995</v>
      </c>
      <c r="AN114" s="115" t="s">
        <v>74</v>
      </c>
      <c r="AO114" s="116"/>
      <c r="AP114" s="116"/>
      <c r="AQ114" s="9">
        <v>36.021129999999999</v>
      </c>
      <c r="AR114" s="76">
        <f t="shared" si="42"/>
        <v>516.21225600000002</v>
      </c>
      <c r="AS114" s="115" t="s">
        <v>74</v>
      </c>
      <c r="AT114" s="116"/>
      <c r="AU114" s="116"/>
      <c r="AV114" s="9">
        <v>54.031694999999999</v>
      </c>
      <c r="AW114" s="76">
        <f t="shared" si="43"/>
        <v>498.20169099999998</v>
      </c>
      <c r="AX114" s="115" t="s">
        <v>74</v>
      </c>
      <c r="AY114" s="116"/>
      <c r="AZ114" s="116"/>
    </row>
    <row r="115" spans="7:52">
      <c r="Q115" s="18" t="s">
        <v>62</v>
      </c>
      <c r="R115" s="13">
        <v>5</v>
      </c>
      <c r="S115" s="115">
        <v>667.26032899999996</v>
      </c>
      <c r="T115" s="295">
        <v>667.26089999999999</v>
      </c>
      <c r="U115" s="296">
        <v>29090</v>
      </c>
      <c r="V115" s="297">
        <f>(T115-S115)/S115</f>
        <v>8.5573797095360145E-7</v>
      </c>
      <c r="W115" s="9">
        <v>120.04226</v>
      </c>
      <c r="X115" s="118">
        <v>547.21806900000001</v>
      </c>
      <c r="Y115" s="179">
        <v>547.21500000000003</v>
      </c>
      <c r="Z115" s="298">
        <v>4652</v>
      </c>
      <c r="AA115" s="299">
        <f>(Y115-X115)/X115</f>
        <v>-5.6083674385800018E-6</v>
      </c>
      <c r="AB115" s="9">
        <v>90.031694999999999</v>
      </c>
      <c r="AC115" s="119">
        <f t="shared" si="39"/>
        <v>577.22863399999994</v>
      </c>
      <c r="AD115" s="115" t="s">
        <v>74</v>
      </c>
      <c r="AE115" s="116"/>
      <c r="AF115" s="116"/>
      <c r="AG115" s="120">
        <v>150.05282399999999</v>
      </c>
      <c r="AH115" s="121">
        <f t="shared" si="40"/>
        <v>517.20750499999997</v>
      </c>
      <c r="AI115" s="115" t="s">
        <v>74</v>
      </c>
      <c r="AJ115" s="116"/>
      <c r="AK115" s="116"/>
      <c r="AL115" s="9">
        <v>18.010565</v>
      </c>
      <c r="AM115" s="76">
        <f t="shared" si="41"/>
        <v>649.24976399999991</v>
      </c>
      <c r="AN115" s="183" t="s">
        <v>74</v>
      </c>
      <c r="AO115" s="116"/>
      <c r="AP115" s="116"/>
      <c r="AQ115" s="9">
        <v>36.021129999999999</v>
      </c>
      <c r="AR115" s="76">
        <f t="shared" si="42"/>
        <v>631.23919899999999</v>
      </c>
      <c r="AS115" s="115" t="s">
        <v>74</v>
      </c>
      <c r="AT115" s="116"/>
      <c r="AU115" s="116"/>
      <c r="AV115" s="9">
        <v>54.031694999999999</v>
      </c>
      <c r="AW115" s="76">
        <f t="shared" si="43"/>
        <v>613.22863399999994</v>
      </c>
      <c r="AX115" s="186">
        <v>613.23609999999996</v>
      </c>
      <c r="AY115" s="192">
        <v>3831</v>
      </c>
      <c r="AZ115" s="299">
        <f>(AX115-AW115)/AW115</f>
        <v>1.2174904409343315E-5</v>
      </c>
    </row>
    <row r="116" spans="7:52">
      <c r="Q116" s="18" t="s">
        <v>54</v>
      </c>
      <c r="R116" s="13">
        <v>6</v>
      </c>
      <c r="S116" s="115">
        <v>766.32874300000003</v>
      </c>
      <c r="T116" s="295">
        <v>766.32529999999997</v>
      </c>
      <c r="U116" s="296">
        <v>7523</v>
      </c>
      <c r="V116" s="297">
        <f>(T116-S116)/S116</f>
        <v>-4.4928498787381997E-6</v>
      </c>
      <c r="W116" s="9">
        <v>120.04226</v>
      </c>
      <c r="X116" s="118">
        <v>646.28648300000009</v>
      </c>
      <c r="Y116" s="115" t="s">
        <v>74</v>
      </c>
      <c r="Z116" s="116"/>
      <c r="AA116" s="116"/>
      <c r="AB116" s="9">
        <v>90.031694999999999</v>
      </c>
      <c r="AC116" s="119">
        <f t="shared" si="39"/>
        <v>676.29704800000002</v>
      </c>
      <c r="AD116" s="115" t="s">
        <v>74</v>
      </c>
      <c r="AE116" s="116"/>
      <c r="AF116" s="116"/>
      <c r="AG116" s="120">
        <v>150.05282399999999</v>
      </c>
      <c r="AH116" s="121">
        <f t="shared" si="40"/>
        <v>616.27591900000004</v>
      </c>
      <c r="AI116" s="115" t="s">
        <v>74</v>
      </c>
      <c r="AJ116" s="116"/>
      <c r="AK116" s="116"/>
      <c r="AL116" s="9">
        <v>18.010565</v>
      </c>
      <c r="AM116" s="76">
        <f t="shared" si="41"/>
        <v>748.31817799999999</v>
      </c>
      <c r="AN116" s="183" t="s">
        <v>74</v>
      </c>
      <c r="AO116" s="116"/>
      <c r="AP116" s="116"/>
      <c r="AQ116" s="9">
        <v>36.021129999999999</v>
      </c>
      <c r="AR116" s="76">
        <f t="shared" si="42"/>
        <v>730.30761300000006</v>
      </c>
      <c r="AS116" s="186">
        <v>730.30470000000003</v>
      </c>
      <c r="AT116" s="192">
        <v>3504</v>
      </c>
      <c r="AU116" s="299">
        <f>(AS116-AR116)/AR116</f>
        <v>-3.9887301572399547E-6</v>
      </c>
      <c r="AV116" s="9">
        <v>54.031694999999999</v>
      </c>
      <c r="AW116" s="76">
        <f t="shared" si="43"/>
        <v>712.29704800000002</v>
      </c>
      <c r="AX116" s="115" t="s">
        <v>74</v>
      </c>
      <c r="AY116" s="116"/>
      <c r="AZ116" s="116"/>
    </row>
    <row r="117" spans="7:52">
      <c r="Q117" s="18" t="s">
        <v>70</v>
      </c>
      <c r="R117" s="13">
        <v>7</v>
      </c>
      <c r="S117" s="115">
        <v>894.38732100000004</v>
      </c>
      <c r="T117" s="115" t="s">
        <v>239</v>
      </c>
      <c r="U117" s="116"/>
      <c r="V117" s="300"/>
      <c r="W117" s="9">
        <v>120.04226</v>
      </c>
      <c r="X117" s="118">
        <v>774.34506099999999</v>
      </c>
      <c r="Y117" s="115" t="s">
        <v>74</v>
      </c>
      <c r="Z117" s="116"/>
      <c r="AA117" s="116"/>
      <c r="AB117" s="9">
        <v>90.031694999999999</v>
      </c>
      <c r="AC117" s="119">
        <f t="shared" si="39"/>
        <v>804.35562600000003</v>
      </c>
      <c r="AD117" s="115" t="s">
        <v>74</v>
      </c>
      <c r="AE117" s="116"/>
      <c r="AF117" s="116"/>
      <c r="AG117" s="120">
        <v>150.05282399999999</v>
      </c>
      <c r="AH117" s="121">
        <f t="shared" si="40"/>
        <v>744.33449700000006</v>
      </c>
      <c r="AI117" s="115" t="s">
        <v>74</v>
      </c>
      <c r="AJ117" s="116"/>
      <c r="AK117" s="116"/>
      <c r="AL117" s="9">
        <v>18.010565</v>
      </c>
      <c r="AM117" s="76">
        <f t="shared" si="41"/>
        <v>876.376756</v>
      </c>
      <c r="AN117" s="183" t="s">
        <v>74</v>
      </c>
      <c r="AO117" s="116"/>
      <c r="AP117" s="116"/>
      <c r="AQ117" s="9">
        <v>36.021129999999999</v>
      </c>
      <c r="AR117" s="76">
        <f t="shared" si="42"/>
        <v>858.36619100000007</v>
      </c>
      <c r="AS117" s="115" t="s">
        <v>74</v>
      </c>
      <c r="AT117" s="116"/>
      <c r="AU117" s="116"/>
      <c r="AV117" s="9">
        <v>54.031694999999999</v>
      </c>
      <c r="AW117" s="76">
        <f t="shared" si="43"/>
        <v>840.35562600000003</v>
      </c>
      <c r="AX117" s="115" t="s">
        <v>74</v>
      </c>
      <c r="AY117" s="116"/>
      <c r="AZ117" s="116"/>
    </row>
    <row r="118" spans="7:52">
      <c r="Q118" s="18" t="s">
        <v>76</v>
      </c>
      <c r="R118" s="13">
        <v>8</v>
      </c>
      <c r="S118" s="115">
        <v>965.42443500000002</v>
      </c>
      <c r="T118" s="115" t="s">
        <v>239</v>
      </c>
      <c r="U118" s="116"/>
      <c r="V118" s="300"/>
      <c r="W118" s="9">
        <v>120.04226</v>
      </c>
      <c r="X118" s="118">
        <v>845.38217499999996</v>
      </c>
      <c r="Y118" s="115" t="s">
        <v>74</v>
      </c>
      <c r="Z118" s="116"/>
      <c r="AA118" s="116"/>
      <c r="AB118" s="9">
        <v>90.031694999999999</v>
      </c>
      <c r="AC118" s="119">
        <f t="shared" si="39"/>
        <v>875.39274</v>
      </c>
      <c r="AD118" s="115" t="s">
        <v>74</v>
      </c>
      <c r="AE118" s="116"/>
      <c r="AF118" s="116"/>
      <c r="AG118" s="120">
        <v>150.05282399999999</v>
      </c>
      <c r="AH118" s="121">
        <f t="shared" si="40"/>
        <v>815.37161100000003</v>
      </c>
      <c r="AI118" s="115" t="s">
        <v>74</v>
      </c>
      <c r="AJ118" s="300"/>
      <c r="AK118" s="116"/>
      <c r="AL118" s="9">
        <v>18.010565</v>
      </c>
      <c r="AM118" s="76">
        <f t="shared" si="41"/>
        <v>947.41386999999997</v>
      </c>
      <c r="AN118" s="183" t="s">
        <v>74</v>
      </c>
      <c r="AO118" s="116"/>
      <c r="AP118" s="116"/>
      <c r="AQ118" s="9">
        <v>36.021129999999999</v>
      </c>
      <c r="AR118" s="76">
        <f t="shared" si="42"/>
        <v>929.40330500000005</v>
      </c>
      <c r="AS118" s="115" t="s">
        <v>74</v>
      </c>
      <c r="AT118" s="116"/>
      <c r="AU118" s="116"/>
      <c r="AV118" s="9">
        <v>54.031694999999999</v>
      </c>
      <c r="AW118" s="76">
        <f t="shared" si="43"/>
        <v>911.39274</v>
      </c>
      <c r="AX118" s="115" t="s">
        <v>74</v>
      </c>
      <c r="AY118" s="116"/>
      <c r="AZ118" s="116"/>
    </row>
    <row r="119" spans="7:52">
      <c r="Q119" s="18" t="s">
        <v>79</v>
      </c>
      <c r="R119" s="13">
        <v>9</v>
      </c>
      <c r="S119" s="115">
        <v>1151.5037480000001</v>
      </c>
      <c r="T119" s="115" t="s">
        <v>239</v>
      </c>
      <c r="U119" s="116"/>
      <c r="V119" s="300"/>
      <c r="W119" s="9">
        <v>120.04226</v>
      </c>
      <c r="X119" s="118">
        <v>1031.4614880000001</v>
      </c>
      <c r="Y119" s="115" t="s">
        <v>74</v>
      </c>
      <c r="Z119" s="116"/>
      <c r="AA119" s="116"/>
      <c r="AB119" s="9">
        <v>90.031694999999999</v>
      </c>
      <c r="AC119" s="119">
        <f>S119-AB119</f>
        <v>1061.4720530000002</v>
      </c>
      <c r="AD119" s="115" t="s">
        <v>74</v>
      </c>
      <c r="AE119" s="116"/>
      <c r="AF119" s="116"/>
      <c r="AG119" s="120">
        <v>150.05282399999999</v>
      </c>
      <c r="AH119" s="121">
        <f t="shared" si="40"/>
        <v>1001.4509240000001</v>
      </c>
      <c r="AI119" s="115" t="s">
        <v>74</v>
      </c>
      <c r="AJ119" s="116"/>
      <c r="AK119" s="116"/>
      <c r="AL119" s="9">
        <v>18.010565</v>
      </c>
      <c r="AM119" s="76">
        <f t="shared" si="41"/>
        <v>1133.493183</v>
      </c>
      <c r="AN119" s="115" t="s">
        <v>74</v>
      </c>
      <c r="AO119" s="116"/>
      <c r="AP119" s="116"/>
      <c r="AQ119" s="9">
        <v>36.021129999999999</v>
      </c>
      <c r="AR119" s="76">
        <f t="shared" si="42"/>
        <v>1115.482618</v>
      </c>
      <c r="AS119" s="115" t="s">
        <v>74</v>
      </c>
      <c r="AT119" s="116"/>
      <c r="AU119" s="116"/>
      <c r="AV119" s="9">
        <v>54.031694999999999</v>
      </c>
      <c r="AW119" s="76">
        <f t="shared" si="43"/>
        <v>1097.4720530000002</v>
      </c>
      <c r="AX119" s="115" t="s">
        <v>74</v>
      </c>
      <c r="AY119" s="116"/>
      <c r="AZ119" s="116"/>
    </row>
    <row r="120" spans="7:52">
      <c r="Q120" s="18" t="s">
        <v>82</v>
      </c>
      <c r="R120" s="13">
        <v>10</v>
      </c>
      <c r="S120" s="115">
        <v>1264.587812</v>
      </c>
      <c r="T120" s="115" t="s">
        <v>239</v>
      </c>
      <c r="U120" s="116"/>
      <c r="V120" s="300"/>
      <c r="W120" s="9">
        <v>120.04226</v>
      </c>
      <c r="X120" s="118">
        <v>1144.545552</v>
      </c>
      <c r="Y120" s="115" t="s">
        <v>74</v>
      </c>
      <c r="Z120" s="116"/>
      <c r="AA120" s="116"/>
      <c r="AB120" s="9">
        <v>90.031694999999999</v>
      </c>
      <c r="AC120" s="119">
        <f t="shared" si="39"/>
        <v>1174.5561170000001</v>
      </c>
      <c r="AD120" s="115" t="s">
        <v>74</v>
      </c>
      <c r="AE120" s="116"/>
      <c r="AF120" s="116"/>
      <c r="AG120" s="120">
        <v>150.05282399999999</v>
      </c>
      <c r="AH120" s="121">
        <f t="shared" si="40"/>
        <v>1114.5349879999999</v>
      </c>
      <c r="AI120" s="115" t="s">
        <v>74</v>
      </c>
      <c r="AJ120" s="116"/>
      <c r="AK120" s="116"/>
      <c r="AL120" s="9">
        <v>18.010565</v>
      </c>
      <c r="AM120" s="76">
        <f t="shared" si="41"/>
        <v>1246.5772469999999</v>
      </c>
      <c r="AN120" s="115" t="s">
        <v>74</v>
      </c>
      <c r="AO120" s="116"/>
      <c r="AP120" s="116"/>
      <c r="AQ120" s="9">
        <v>36.021129999999999</v>
      </c>
      <c r="AR120" s="76">
        <f t="shared" si="42"/>
        <v>1228.5666819999999</v>
      </c>
      <c r="AS120" s="115" t="s">
        <v>74</v>
      </c>
      <c r="AT120" s="116"/>
      <c r="AU120" s="116"/>
      <c r="AV120" s="9">
        <v>54.031694999999999</v>
      </c>
      <c r="AW120" s="76">
        <f t="shared" si="43"/>
        <v>1210.5561170000001</v>
      </c>
      <c r="AX120" s="115" t="s">
        <v>74</v>
      </c>
      <c r="AY120" s="116"/>
      <c r="AZ120" s="116"/>
    </row>
    <row r="121" spans="7:52">
      <c r="Q121" s="18" t="s">
        <v>59</v>
      </c>
      <c r="R121" s="13">
        <v>11</v>
      </c>
      <c r="S121" s="129"/>
      <c r="T121" s="129"/>
      <c r="U121" s="38">
        <f>SUM(U112:U120)</f>
        <v>38274</v>
      </c>
      <c r="V121" s="147"/>
      <c r="W121" s="129"/>
      <c r="X121" s="129"/>
      <c r="Y121" s="129"/>
      <c r="Z121" s="38">
        <f>SUM(Z115:Z120)</f>
        <v>4652</v>
      </c>
      <c r="AA121" s="147"/>
      <c r="AB121" s="129"/>
      <c r="AC121" s="129"/>
      <c r="AD121" s="129"/>
      <c r="AE121" s="147"/>
      <c r="AF121" s="147"/>
      <c r="AG121" s="129"/>
      <c r="AH121" s="129"/>
      <c r="AI121" s="129"/>
      <c r="AJ121" s="147"/>
      <c r="AK121" s="147"/>
      <c r="AL121" s="129"/>
      <c r="AM121" s="129"/>
      <c r="AN121" s="129"/>
      <c r="AO121" s="147"/>
      <c r="AP121" s="147"/>
      <c r="AQ121" s="129"/>
      <c r="AR121" s="129"/>
      <c r="AS121" s="129"/>
      <c r="AT121" s="38">
        <f>SUM(AT112:AT120)</f>
        <v>7233</v>
      </c>
      <c r="AU121" s="147"/>
      <c r="AV121" s="129"/>
      <c r="AW121" s="129"/>
      <c r="AX121" s="129"/>
      <c r="AY121" s="38">
        <f>SUM(AY112:AY120)</f>
        <v>7282</v>
      </c>
      <c r="AZ121" s="301"/>
    </row>
    <row r="122" spans="7:52">
      <c r="U122" s="188">
        <v>1</v>
      </c>
      <c r="V122" s="46"/>
      <c r="Z122" s="190">
        <f>Z121/U121</f>
        <v>0.12154465172179547</v>
      </c>
      <c r="AA122" s="46"/>
      <c r="AE122" s="46"/>
      <c r="AF122" s="46"/>
      <c r="AJ122" s="46"/>
      <c r="AK122" s="46"/>
      <c r="AO122" s="46"/>
      <c r="AP122" s="46"/>
      <c r="AT122" s="188">
        <f>AT121/U121</f>
        <v>0.18897946386580969</v>
      </c>
      <c r="AU122" s="46"/>
      <c r="AY122" s="188">
        <f>AY121/U121</f>
        <v>0.19025970632805561</v>
      </c>
      <c r="AZ122" s="92"/>
    </row>
    <row r="123" spans="7:52">
      <c r="U123" s="46"/>
      <c r="V123" s="46"/>
      <c r="W123" s="9">
        <v>120.04226</v>
      </c>
      <c r="Z123" s="46"/>
      <c r="AA123" s="46"/>
      <c r="AB123" s="9">
        <v>90.031694999999999</v>
      </c>
      <c r="AE123" s="46"/>
      <c r="AF123" s="46"/>
      <c r="AG123">
        <v>150.05282399999999</v>
      </c>
      <c r="AJ123" s="46"/>
      <c r="AK123" s="46"/>
      <c r="AO123" s="46"/>
      <c r="AP123" s="46"/>
      <c r="AT123" s="46"/>
      <c r="AU123" s="46"/>
      <c r="AY123" s="46"/>
      <c r="AZ123" s="92"/>
    </row>
    <row r="124" spans="7:52">
      <c r="U124" s="46"/>
      <c r="V124" s="46"/>
      <c r="W124">
        <f>W123/2</f>
        <v>60.021129999999999</v>
      </c>
      <c r="Z124" s="46"/>
      <c r="AA124" s="46"/>
      <c r="AB124">
        <f>AB123/2</f>
        <v>45.0158475</v>
      </c>
      <c r="AE124" s="46"/>
      <c r="AF124" s="46"/>
      <c r="AG124">
        <f>AG123/2</f>
        <v>75.026411999999993</v>
      </c>
      <c r="AJ124" s="46"/>
      <c r="AK124" s="46"/>
      <c r="AL124">
        <f>AL106/2</f>
        <v>9.0052824999999999</v>
      </c>
      <c r="AO124" s="46"/>
      <c r="AP124" s="46"/>
      <c r="AQ124">
        <f>AR106/2</f>
        <v>18.010565</v>
      </c>
      <c r="AT124" s="46"/>
      <c r="AU124" s="46"/>
      <c r="AV124">
        <f>AV106/2</f>
        <v>27.0158475</v>
      </c>
      <c r="AY124" s="46"/>
      <c r="AZ124" s="92"/>
    </row>
    <row r="125" spans="7:52">
      <c r="G125" s="12" t="s">
        <v>184</v>
      </c>
      <c r="H125" s="12"/>
      <c r="I125" s="13" t="s">
        <v>45</v>
      </c>
      <c r="J125" s="12"/>
      <c r="K125" s="12" t="s">
        <v>185</v>
      </c>
      <c r="P125" s="53" t="s">
        <v>114</v>
      </c>
      <c r="Q125" s="54" t="s">
        <v>235</v>
      </c>
      <c r="R125" s="12"/>
      <c r="S125" s="103" t="s">
        <v>195</v>
      </c>
      <c r="T125" s="104" t="s">
        <v>184</v>
      </c>
      <c r="U125" s="105" t="s">
        <v>64</v>
      </c>
      <c r="V125" s="291" t="s">
        <v>228</v>
      </c>
      <c r="W125" s="106" t="s">
        <v>100</v>
      </c>
      <c r="X125" s="292" t="s">
        <v>196</v>
      </c>
      <c r="Y125" s="108" t="s">
        <v>197</v>
      </c>
      <c r="Z125" s="136" t="s">
        <v>64</v>
      </c>
      <c r="AA125" s="291" t="s">
        <v>228</v>
      </c>
      <c r="AB125" s="108" t="s">
        <v>134</v>
      </c>
      <c r="AC125" s="293" t="s">
        <v>198</v>
      </c>
      <c r="AD125" s="108" t="s">
        <v>199</v>
      </c>
      <c r="AE125" s="136" t="s">
        <v>64</v>
      </c>
      <c r="AF125" s="291" t="s">
        <v>228</v>
      </c>
      <c r="AG125" s="65" t="s">
        <v>135</v>
      </c>
      <c r="AH125" s="111" t="s">
        <v>200</v>
      </c>
      <c r="AI125" s="109" t="s">
        <v>200</v>
      </c>
      <c r="AJ125" s="136" t="s">
        <v>64</v>
      </c>
      <c r="AK125" s="291" t="s">
        <v>228</v>
      </c>
      <c r="AL125" s="108" t="s">
        <v>158</v>
      </c>
      <c r="AM125" s="112" t="s">
        <v>240</v>
      </c>
      <c r="AN125" s="109" t="s">
        <v>201</v>
      </c>
      <c r="AO125" s="116"/>
      <c r="AP125" s="291" t="s">
        <v>228</v>
      </c>
      <c r="AQ125" s="134" t="s">
        <v>160</v>
      </c>
      <c r="AR125" s="112" t="s">
        <v>241</v>
      </c>
      <c r="AS125" s="103" t="s">
        <v>241</v>
      </c>
      <c r="AT125" s="136"/>
      <c r="AU125" s="291" t="s">
        <v>228</v>
      </c>
      <c r="AV125" s="108" t="s">
        <v>163</v>
      </c>
      <c r="AW125" s="91" t="s">
        <v>203</v>
      </c>
      <c r="AX125" s="109" t="s">
        <v>203</v>
      </c>
      <c r="AY125" s="136"/>
      <c r="AZ125" s="291" t="s">
        <v>228</v>
      </c>
    </row>
    <row r="126" spans="7:52">
      <c r="G126" s="70">
        <v>133.53827899999999</v>
      </c>
      <c r="H126" s="12">
        <v>1</v>
      </c>
      <c r="I126" s="13" t="s">
        <v>56</v>
      </c>
      <c r="J126" s="12">
        <v>11</v>
      </c>
      <c r="K126" s="12"/>
      <c r="P126" s="63" t="s">
        <v>236</v>
      </c>
      <c r="Q126" s="13" t="s">
        <v>45</v>
      </c>
      <c r="R126" s="12"/>
      <c r="S126" s="109" t="s">
        <v>67</v>
      </c>
      <c r="T126" s="109" t="s">
        <v>166</v>
      </c>
      <c r="U126" s="116"/>
      <c r="V126" s="238">
        <v>2.0000000000000002E-5</v>
      </c>
      <c r="W126" s="5"/>
      <c r="X126" s="113" t="s">
        <v>67</v>
      </c>
      <c r="Y126" s="109" t="s">
        <v>167</v>
      </c>
      <c r="Z126" s="116"/>
      <c r="AA126" s="238">
        <v>2.0000000000000002E-5</v>
      </c>
      <c r="AB126" s="335" t="s">
        <v>183</v>
      </c>
      <c r="AC126" s="114" t="s">
        <v>67</v>
      </c>
      <c r="AD126" s="109" t="s">
        <v>167</v>
      </c>
      <c r="AE126" s="116"/>
      <c r="AF126" s="238">
        <v>2.0000000000000002E-5</v>
      </c>
      <c r="AG126" s="63" t="s">
        <v>183</v>
      </c>
      <c r="AH126" s="111" t="s">
        <v>67</v>
      </c>
      <c r="AI126" s="109" t="s">
        <v>167</v>
      </c>
      <c r="AJ126" s="136"/>
      <c r="AK126" s="238">
        <v>2.0000000000000002E-5</v>
      </c>
      <c r="AL126" s="5"/>
      <c r="AM126" s="112" t="s">
        <v>169</v>
      </c>
      <c r="AN126" s="109" t="s">
        <v>68</v>
      </c>
      <c r="AO126" s="116" t="s">
        <v>64</v>
      </c>
      <c r="AP126" s="238">
        <v>2.0000000000000002E-5</v>
      </c>
      <c r="AQ126" s="109"/>
      <c r="AR126" s="112" t="s">
        <v>169</v>
      </c>
      <c r="AS126" s="103" t="s">
        <v>68</v>
      </c>
      <c r="AT126" s="136" t="s">
        <v>170</v>
      </c>
      <c r="AU126" s="238">
        <v>2.0000000000000002E-5</v>
      </c>
      <c r="AV126" s="109"/>
      <c r="AW126" s="91" t="s">
        <v>169</v>
      </c>
      <c r="AX126" s="109" t="s">
        <v>68</v>
      </c>
      <c r="AY126" s="136" t="s">
        <v>170</v>
      </c>
      <c r="AZ126" s="238">
        <v>2.0000000000000002E-5</v>
      </c>
    </row>
    <row r="127" spans="7:52">
      <c r="G127" s="70">
        <v>197.58575999999999</v>
      </c>
      <c r="H127" s="12">
        <v>2</v>
      </c>
      <c r="I127" s="13" t="s">
        <v>49</v>
      </c>
      <c r="J127" s="12">
        <v>10</v>
      </c>
      <c r="K127" s="12">
        <v>587.32237999999995</v>
      </c>
      <c r="P127" s="63" t="s">
        <v>133</v>
      </c>
      <c r="Q127" s="15" t="s">
        <v>56</v>
      </c>
      <c r="R127" s="13">
        <v>1</v>
      </c>
      <c r="S127" s="183">
        <v>133.53827899999999</v>
      </c>
      <c r="T127" s="115" t="s">
        <v>74</v>
      </c>
      <c r="U127" s="116"/>
      <c r="V127" s="116"/>
      <c r="W127" s="9">
        <v>60.021129999999999</v>
      </c>
      <c r="X127" s="118">
        <f>S127-W127</f>
        <v>73.517148999999989</v>
      </c>
      <c r="Y127" s="115" t="s">
        <v>93</v>
      </c>
      <c r="Z127" s="116"/>
      <c r="AA127" s="116"/>
      <c r="AB127" s="9">
        <v>45.0158475</v>
      </c>
      <c r="AC127" s="119">
        <f>S127-AB127</f>
        <v>88.522431499999982</v>
      </c>
      <c r="AD127" s="115" t="s">
        <v>93</v>
      </c>
      <c r="AE127" s="116"/>
      <c r="AF127" s="116"/>
      <c r="AG127" s="120">
        <v>75.026411999999993</v>
      </c>
      <c r="AH127" s="121">
        <f>S127-AG127</f>
        <v>58.511866999999995</v>
      </c>
      <c r="AI127" s="115" t="s">
        <v>93</v>
      </c>
      <c r="AJ127" s="116"/>
      <c r="AK127" s="116"/>
      <c r="AL127" s="9">
        <v>9.0052824999999999</v>
      </c>
      <c r="AM127" s="76">
        <f>S127-AL127</f>
        <v>124.5329965</v>
      </c>
      <c r="AN127" s="115" t="s">
        <v>74</v>
      </c>
      <c r="AO127" s="116"/>
      <c r="AP127" s="116"/>
      <c r="AQ127" s="9">
        <v>18.010565</v>
      </c>
      <c r="AR127" s="76">
        <f>S127-AQ127</f>
        <v>115.52771399999999</v>
      </c>
      <c r="AS127" s="115" t="s">
        <v>74</v>
      </c>
      <c r="AT127" s="116"/>
      <c r="AU127" s="116"/>
      <c r="AV127" s="9">
        <v>27.0158475</v>
      </c>
      <c r="AW127" s="76">
        <f>S127-AV127</f>
        <v>106.52243149999998</v>
      </c>
      <c r="AX127" s="115" t="s">
        <v>74</v>
      </c>
      <c r="AY127" s="116"/>
      <c r="AZ127" s="116"/>
    </row>
    <row r="128" spans="7:52">
      <c r="G128" s="70">
        <v>226.09649200000001</v>
      </c>
      <c r="H128" s="12">
        <v>3</v>
      </c>
      <c r="I128" s="13" t="s">
        <v>58</v>
      </c>
      <c r="J128" s="12">
        <v>9</v>
      </c>
      <c r="K128" s="12">
        <v>523.27489800000001</v>
      </c>
      <c r="P128" s="149">
        <v>34.323</v>
      </c>
      <c r="Q128" s="18" t="s">
        <v>49</v>
      </c>
      <c r="R128" s="13">
        <v>2</v>
      </c>
      <c r="S128" s="183">
        <v>197.58575999999999</v>
      </c>
      <c r="T128" s="115" t="s">
        <v>74</v>
      </c>
      <c r="U128" s="116"/>
      <c r="V128" s="116"/>
      <c r="W128" s="9">
        <v>60.021129999999999</v>
      </c>
      <c r="X128" s="118">
        <f t="shared" ref="X128:X136" si="44">S128-W128</f>
        <v>137.56462999999999</v>
      </c>
      <c r="Y128" s="115" t="s">
        <v>74</v>
      </c>
      <c r="Z128" s="116"/>
      <c r="AA128" s="116"/>
      <c r="AB128" s="9">
        <v>45.0158475</v>
      </c>
      <c r="AC128" s="119">
        <f t="shared" ref="AC128:AC136" si="45">S128-AB128</f>
        <v>152.56991249999999</v>
      </c>
      <c r="AD128" s="115" t="s">
        <v>74</v>
      </c>
      <c r="AE128" s="116"/>
      <c r="AF128" s="116"/>
      <c r="AG128" s="120">
        <v>75.026411999999993</v>
      </c>
      <c r="AH128" s="121">
        <f t="shared" ref="AH128:AH136" si="46">S128-AG128</f>
        <v>122.559348</v>
      </c>
      <c r="AI128" s="115" t="s">
        <v>74</v>
      </c>
      <c r="AJ128" s="116"/>
      <c r="AK128" s="116"/>
      <c r="AL128" s="9">
        <v>9.0052824999999999</v>
      </c>
      <c r="AM128" s="76">
        <f t="shared" ref="AM128:AM136" si="47">S128-AL128</f>
        <v>188.5804775</v>
      </c>
      <c r="AN128" s="115" t="s">
        <v>74</v>
      </c>
      <c r="AO128" s="116"/>
      <c r="AP128" s="116"/>
      <c r="AQ128" s="9">
        <v>18.010565</v>
      </c>
      <c r="AR128" s="76">
        <f t="shared" ref="AR128:AR136" si="48">S128-AQ128</f>
        <v>179.57519500000001</v>
      </c>
      <c r="AS128" s="115" t="s">
        <v>74</v>
      </c>
      <c r="AT128" s="116"/>
      <c r="AU128" s="116"/>
      <c r="AV128" s="9">
        <v>27.0158475</v>
      </c>
      <c r="AW128" s="76">
        <f t="shared" ref="AW128:AW136" si="49">S128-AV128</f>
        <v>170.56991249999999</v>
      </c>
      <c r="AX128" s="115" t="s">
        <v>74</v>
      </c>
      <c r="AY128" s="116"/>
      <c r="AZ128" s="116"/>
    </row>
    <row r="129" spans="7:52">
      <c r="G129" s="70">
        <v>276.62033100000002</v>
      </c>
      <c r="H129" s="12">
        <v>4</v>
      </c>
      <c r="I129" s="13" t="s">
        <v>60</v>
      </c>
      <c r="J129" s="12">
        <v>8</v>
      </c>
      <c r="K129" s="12">
        <v>494.76416599999999</v>
      </c>
      <c r="P129" s="43"/>
      <c r="Q129" s="18" t="s">
        <v>58</v>
      </c>
      <c r="R129" s="13">
        <v>3</v>
      </c>
      <c r="S129" s="183">
        <v>226.09649200000001</v>
      </c>
      <c r="T129" s="115" t="s">
        <v>74</v>
      </c>
      <c r="U129" s="116"/>
      <c r="V129" s="116"/>
      <c r="W129" s="9">
        <v>60.021129999999999</v>
      </c>
      <c r="X129" s="118">
        <f t="shared" si="44"/>
        <v>166.07536200000001</v>
      </c>
      <c r="Y129" s="115" t="s">
        <v>74</v>
      </c>
      <c r="Z129" s="116"/>
      <c r="AA129" s="116"/>
      <c r="AB129" s="9">
        <v>45.0158475</v>
      </c>
      <c r="AC129" s="119">
        <f t="shared" si="45"/>
        <v>181.08064450000001</v>
      </c>
      <c r="AD129" s="115" t="s">
        <v>74</v>
      </c>
      <c r="AE129" s="300"/>
      <c r="AF129" s="300"/>
      <c r="AG129" s="120">
        <v>75.026411999999993</v>
      </c>
      <c r="AH129" s="121">
        <f t="shared" si="46"/>
        <v>151.07008000000002</v>
      </c>
      <c r="AI129" s="115" t="s">
        <v>74</v>
      </c>
      <c r="AJ129" s="116"/>
      <c r="AK129" s="116"/>
      <c r="AL129" s="9">
        <v>9.0052824999999999</v>
      </c>
      <c r="AM129" s="76">
        <f t="shared" si="47"/>
        <v>217.09120950000002</v>
      </c>
      <c r="AN129" s="115" t="s">
        <v>74</v>
      </c>
      <c r="AO129" s="116"/>
      <c r="AP129" s="116"/>
      <c r="AQ129" s="9">
        <v>18.010565</v>
      </c>
      <c r="AR129" s="76">
        <f t="shared" si="48"/>
        <v>208.08592700000003</v>
      </c>
      <c r="AS129" s="115" t="s">
        <v>74</v>
      </c>
      <c r="AT129" s="116"/>
      <c r="AU129" s="116"/>
      <c r="AV129" s="9">
        <v>27.0158475</v>
      </c>
      <c r="AW129" s="76">
        <f t="shared" si="49"/>
        <v>199.08064450000001</v>
      </c>
      <c r="AX129" s="115" t="s">
        <v>74</v>
      </c>
      <c r="AY129" s="116"/>
      <c r="AZ129" s="116"/>
    </row>
    <row r="130" spans="7:52">
      <c r="G130" s="70">
        <v>334.133803</v>
      </c>
      <c r="H130" s="12">
        <v>5</v>
      </c>
      <c r="I130" s="13" t="s">
        <v>62</v>
      </c>
      <c r="J130" s="12">
        <v>7</v>
      </c>
      <c r="K130" s="12">
        <v>444.24032699999998</v>
      </c>
      <c r="P130" s="150" t="s">
        <v>188</v>
      </c>
      <c r="Q130" s="18" t="s">
        <v>60</v>
      </c>
      <c r="R130" s="13">
        <v>4</v>
      </c>
      <c r="S130" s="183">
        <v>276.62033100000002</v>
      </c>
      <c r="T130" s="115" t="s">
        <v>74</v>
      </c>
      <c r="U130" s="116"/>
      <c r="V130" s="116"/>
      <c r="W130" s="9">
        <v>60.021129999999999</v>
      </c>
      <c r="X130" s="118">
        <f t="shared" si="44"/>
        <v>216.59920100000002</v>
      </c>
      <c r="Y130" s="115" t="s">
        <v>74</v>
      </c>
      <c r="Z130" s="116"/>
      <c r="AA130" s="116"/>
      <c r="AB130" s="9">
        <v>45.0158475</v>
      </c>
      <c r="AC130" s="119">
        <f t="shared" si="45"/>
        <v>231.60448350000001</v>
      </c>
      <c r="AD130" s="115" t="s">
        <v>74</v>
      </c>
      <c r="AE130" s="116"/>
      <c r="AF130" s="116"/>
      <c r="AG130" s="120">
        <v>75.026411999999993</v>
      </c>
      <c r="AH130" s="121">
        <f t="shared" si="46"/>
        <v>201.59391900000003</v>
      </c>
      <c r="AI130" s="115" t="s">
        <v>74</v>
      </c>
      <c r="AJ130" s="116"/>
      <c r="AK130" s="116"/>
      <c r="AL130" s="9">
        <v>9.0052824999999999</v>
      </c>
      <c r="AM130" s="76">
        <f t="shared" si="47"/>
        <v>267.6150485</v>
      </c>
      <c r="AN130" s="115" t="s">
        <v>74</v>
      </c>
      <c r="AO130" s="116"/>
      <c r="AP130" s="116"/>
      <c r="AQ130" s="9">
        <v>18.010565</v>
      </c>
      <c r="AR130" s="76">
        <f t="shared" si="48"/>
        <v>258.60976600000004</v>
      </c>
      <c r="AS130" s="115" t="s">
        <v>74</v>
      </c>
      <c r="AT130" s="116"/>
      <c r="AU130" s="116"/>
      <c r="AV130" s="9">
        <v>27.0158475</v>
      </c>
      <c r="AW130" s="76">
        <f t="shared" si="49"/>
        <v>249.60448350000001</v>
      </c>
      <c r="AX130" s="115" t="s">
        <v>74</v>
      </c>
      <c r="AY130" s="116"/>
      <c r="AZ130" s="116"/>
    </row>
    <row r="131" spans="7:52">
      <c r="G131" s="70">
        <v>383.66800999999998</v>
      </c>
      <c r="H131" s="12">
        <v>6</v>
      </c>
      <c r="I131" s="13" t="s">
        <v>54</v>
      </c>
      <c r="J131" s="12">
        <v>6</v>
      </c>
      <c r="K131" s="12">
        <v>386.726855</v>
      </c>
      <c r="Q131" s="18" t="s">
        <v>62</v>
      </c>
      <c r="R131" s="13">
        <v>5</v>
      </c>
      <c r="S131" s="183">
        <v>334.133803</v>
      </c>
      <c r="T131" s="115" t="s">
        <v>74</v>
      </c>
      <c r="U131" s="116"/>
      <c r="V131" s="116"/>
      <c r="W131" s="9">
        <v>60.021129999999999</v>
      </c>
      <c r="X131" s="118">
        <f t="shared" si="44"/>
        <v>274.11267299999997</v>
      </c>
      <c r="Y131" s="115" t="s">
        <v>74</v>
      </c>
      <c r="Z131" s="116"/>
      <c r="AA131" s="116"/>
      <c r="AB131" s="9">
        <v>45.0158475</v>
      </c>
      <c r="AC131" s="119">
        <f t="shared" si="45"/>
        <v>289.11795549999999</v>
      </c>
      <c r="AD131" s="115" t="s">
        <v>74</v>
      </c>
      <c r="AE131" s="116"/>
      <c r="AF131" s="116"/>
      <c r="AG131" s="120">
        <v>75.026411999999993</v>
      </c>
      <c r="AH131" s="121">
        <f t="shared" si="46"/>
        <v>259.10739100000001</v>
      </c>
      <c r="AI131" s="115" t="s">
        <v>74</v>
      </c>
      <c r="AJ131" s="116"/>
      <c r="AK131" s="116"/>
      <c r="AL131" s="9">
        <v>9.0052824999999999</v>
      </c>
      <c r="AM131" s="76">
        <f t="shared" si="47"/>
        <v>325.12852049999998</v>
      </c>
      <c r="AN131" s="115" t="s">
        <v>74</v>
      </c>
      <c r="AO131" s="116"/>
      <c r="AP131" s="116"/>
      <c r="AQ131" s="9">
        <v>18.010565</v>
      </c>
      <c r="AR131" s="76">
        <f t="shared" si="48"/>
        <v>316.12323800000001</v>
      </c>
      <c r="AS131" s="115" t="s">
        <v>74</v>
      </c>
      <c r="AT131" s="116"/>
      <c r="AU131" s="116"/>
      <c r="AV131" s="9">
        <v>27.0158475</v>
      </c>
      <c r="AW131" s="76">
        <f t="shared" si="49"/>
        <v>307.11795549999999</v>
      </c>
      <c r="AX131" s="115" t="s">
        <v>74</v>
      </c>
      <c r="AY131" s="116"/>
      <c r="AZ131" s="116"/>
    </row>
    <row r="132" spans="7:52">
      <c r="G132" s="70">
        <v>447.69729899999999</v>
      </c>
      <c r="H132" s="12">
        <v>7</v>
      </c>
      <c r="I132" s="13" t="s">
        <v>70</v>
      </c>
      <c r="J132" s="12">
        <v>5</v>
      </c>
      <c r="K132" s="12">
        <v>337.19264900000002</v>
      </c>
      <c r="Q132" s="18" t="s">
        <v>54</v>
      </c>
      <c r="R132" s="13">
        <v>6</v>
      </c>
      <c r="S132" s="183">
        <v>383.66800999999998</v>
      </c>
      <c r="T132" s="115" t="s">
        <v>74</v>
      </c>
      <c r="U132" s="116"/>
      <c r="V132" s="116"/>
      <c r="W132" s="9">
        <v>60.021129999999999</v>
      </c>
      <c r="X132" s="118">
        <f t="shared" si="44"/>
        <v>323.64688000000001</v>
      </c>
      <c r="Y132" s="115" t="s">
        <v>74</v>
      </c>
      <c r="Z132" s="116"/>
      <c r="AA132" s="116"/>
      <c r="AB132" s="9">
        <v>45.0158475</v>
      </c>
      <c r="AC132" s="119">
        <f t="shared" si="45"/>
        <v>338.65216249999997</v>
      </c>
      <c r="AD132" s="115" t="s">
        <v>74</v>
      </c>
      <c r="AE132" s="116"/>
      <c r="AF132" s="116"/>
      <c r="AG132" s="120">
        <v>75.026411999999993</v>
      </c>
      <c r="AH132" s="121">
        <f t="shared" si="46"/>
        <v>308.64159799999999</v>
      </c>
      <c r="AI132" s="115" t="s">
        <v>74</v>
      </c>
      <c r="AJ132" s="116"/>
      <c r="AK132" s="116"/>
      <c r="AL132" s="9">
        <v>9.0052824999999999</v>
      </c>
      <c r="AM132" s="76">
        <f t="shared" si="47"/>
        <v>374.66272749999996</v>
      </c>
      <c r="AN132" s="115" t="s">
        <v>74</v>
      </c>
      <c r="AO132" s="116"/>
      <c r="AP132" s="116"/>
      <c r="AQ132" s="9">
        <v>18.010565</v>
      </c>
      <c r="AR132" s="76">
        <f t="shared" si="48"/>
        <v>365.657445</v>
      </c>
      <c r="AS132" s="115" t="s">
        <v>74</v>
      </c>
      <c r="AT132" s="116"/>
      <c r="AU132" s="116"/>
      <c r="AV132" s="9">
        <v>27.0158475</v>
      </c>
      <c r="AW132" s="76">
        <f t="shared" si="49"/>
        <v>356.65216249999997</v>
      </c>
      <c r="AX132" s="115" t="s">
        <v>74</v>
      </c>
      <c r="AY132" s="116"/>
      <c r="AZ132" s="116"/>
    </row>
    <row r="133" spans="7:52">
      <c r="G133" s="70">
        <v>483.21585599999997</v>
      </c>
      <c r="H133" s="12">
        <v>8</v>
      </c>
      <c r="I133" s="13" t="s">
        <v>76</v>
      </c>
      <c r="J133" s="12">
        <v>4</v>
      </c>
      <c r="K133" s="12">
        <v>273.16336000000001</v>
      </c>
      <c r="Q133" s="18" t="s">
        <v>70</v>
      </c>
      <c r="R133" s="13">
        <v>7</v>
      </c>
      <c r="S133" s="183">
        <v>447.69729899999999</v>
      </c>
      <c r="T133" s="115" t="s">
        <v>74</v>
      </c>
      <c r="U133" s="116"/>
      <c r="V133" s="116"/>
      <c r="W133" s="9">
        <v>60.021129999999999</v>
      </c>
      <c r="X133" s="118">
        <f t="shared" si="44"/>
        <v>387.67616899999996</v>
      </c>
      <c r="Y133" s="183" t="s">
        <v>74</v>
      </c>
      <c r="Z133" s="251"/>
      <c r="AA133" s="251"/>
      <c r="AB133" s="9">
        <v>45.0158475</v>
      </c>
      <c r="AC133" s="119">
        <f t="shared" si="45"/>
        <v>402.68145149999998</v>
      </c>
      <c r="AD133" s="115" t="s">
        <v>74</v>
      </c>
      <c r="AE133" s="116"/>
      <c r="AF133" s="116"/>
      <c r="AG133" s="120">
        <v>75.026411999999993</v>
      </c>
      <c r="AH133" s="121">
        <f t="shared" si="46"/>
        <v>372.67088699999999</v>
      </c>
      <c r="AI133" s="115" t="s">
        <v>74</v>
      </c>
      <c r="AJ133" s="116"/>
      <c r="AK133" s="116"/>
      <c r="AL133" s="9">
        <v>9.0052824999999999</v>
      </c>
      <c r="AM133" s="76">
        <f t="shared" si="47"/>
        <v>438.69201649999997</v>
      </c>
      <c r="AN133" s="183" t="s">
        <v>74</v>
      </c>
      <c r="AO133" s="251"/>
      <c r="AP133" s="116"/>
      <c r="AQ133" s="9">
        <v>18.010565</v>
      </c>
      <c r="AR133" s="76">
        <f t="shared" si="48"/>
        <v>429.686734</v>
      </c>
      <c r="AS133" s="115" t="s">
        <v>74</v>
      </c>
      <c r="AT133" s="116"/>
      <c r="AU133" s="116"/>
      <c r="AV133" s="9">
        <v>27.0158475</v>
      </c>
      <c r="AW133" s="76">
        <f t="shared" si="49"/>
        <v>420.68145149999998</v>
      </c>
      <c r="AX133" s="115" t="s">
        <v>74</v>
      </c>
      <c r="AY133" s="116"/>
      <c r="AZ133" s="116"/>
    </row>
    <row r="134" spans="7:52">
      <c r="G134" s="70">
        <v>576.25551199999995</v>
      </c>
      <c r="H134" s="12">
        <v>9</v>
      </c>
      <c r="I134" s="13" t="s">
        <v>79</v>
      </c>
      <c r="J134" s="12">
        <v>3</v>
      </c>
      <c r="K134" s="12">
        <v>237.644803</v>
      </c>
      <c r="Q134" s="18" t="s">
        <v>76</v>
      </c>
      <c r="R134" s="13">
        <v>8</v>
      </c>
      <c r="S134" s="183">
        <v>483.21585599999997</v>
      </c>
      <c r="T134" s="115" t="s">
        <v>74</v>
      </c>
      <c r="U134" s="116"/>
      <c r="V134" s="116"/>
      <c r="W134" s="9">
        <v>60.021129999999999</v>
      </c>
      <c r="X134" s="118">
        <f t="shared" si="44"/>
        <v>423.19472599999995</v>
      </c>
      <c r="Y134" s="115" t="s">
        <v>74</v>
      </c>
      <c r="Z134" s="116"/>
      <c r="AA134" s="116"/>
      <c r="AB134" s="9">
        <v>45.0158475</v>
      </c>
      <c r="AC134" s="119">
        <f t="shared" si="45"/>
        <v>438.20000849999997</v>
      </c>
      <c r="AD134" s="115" t="s">
        <v>74</v>
      </c>
      <c r="AE134" s="116"/>
      <c r="AF134" s="116"/>
      <c r="AG134" s="120">
        <v>75.026411999999993</v>
      </c>
      <c r="AH134" s="121">
        <f t="shared" si="46"/>
        <v>408.18944399999998</v>
      </c>
      <c r="AI134" s="115" t="s">
        <v>74</v>
      </c>
      <c r="AJ134" s="116"/>
      <c r="AK134" s="116"/>
      <c r="AL134" s="9">
        <v>9.0052824999999999</v>
      </c>
      <c r="AM134" s="76">
        <f t="shared" si="47"/>
        <v>474.21057349999995</v>
      </c>
      <c r="AN134" s="115" t="s">
        <v>74</v>
      </c>
      <c r="AO134" s="116"/>
      <c r="AP134" s="116"/>
      <c r="AQ134" s="9">
        <v>18.010565</v>
      </c>
      <c r="AR134" s="76">
        <f t="shared" si="48"/>
        <v>465.20529099999999</v>
      </c>
      <c r="AS134" s="115" t="s">
        <v>74</v>
      </c>
      <c r="AT134" s="116"/>
      <c r="AU134" s="116"/>
      <c r="AV134" s="9">
        <v>27.0158475</v>
      </c>
      <c r="AW134" s="76">
        <f t="shared" si="49"/>
        <v>456.20000849999997</v>
      </c>
      <c r="AX134" s="115" t="s">
        <v>74</v>
      </c>
      <c r="AY134" s="116"/>
      <c r="AZ134" s="116"/>
    </row>
    <row r="135" spans="7:52">
      <c r="G135" s="70">
        <v>632.79754400000002</v>
      </c>
      <c r="H135" s="12">
        <v>10</v>
      </c>
      <c r="I135" s="13" t="s">
        <v>82</v>
      </c>
      <c r="J135" s="12">
        <v>2</v>
      </c>
      <c r="K135" s="12">
        <v>144.60514599999999</v>
      </c>
      <c r="Q135" s="18" t="s">
        <v>79</v>
      </c>
      <c r="R135" s="13">
        <v>9</v>
      </c>
      <c r="S135" s="183">
        <v>576.25551199999995</v>
      </c>
      <c r="T135" s="115" t="s">
        <v>74</v>
      </c>
      <c r="U135" s="116"/>
      <c r="V135" s="116"/>
      <c r="W135" s="9">
        <v>60.021129999999999</v>
      </c>
      <c r="X135" s="118">
        <f t="shared" si="44"/>
        <v>516.23438199999998</v>
      </c>
      <c r="Y135" s="115" t="s">
        <v>74</v>
      </c>
      <c r="Z135" s="116"/>
      <c r="AA135" s="116"/>
      <c r="AB135" s="9">
        <v>45.0158475</v>
      </c>
      <c r="AC135" s="119">
        <f t="shared" si="45"/>
        <v>531.2396645</v>
      </c>
      <c r="AD135" s="115" t="s">
        <v>74</v>
      </c>
      <c r="AE135" s="116"/>
      <c r="AF135" s="116"/>
      <c r="AG135" s="120">
        <v>75.026411999999993</v>
      </c>
      <c r="AH135" s="121">
        <f t="shared" si="46"/>
        <v>501.22909999999996</v>
      </c>
      <c r="AI135" s="302">
        <v>501.2253</v>
      </c>
      <c r="AJ135" s="303">
        <v>2237</v>
      </c>
      <c r="AK135" s="299">
        <f>(AI135-AH135)/AH135</f>
        <v>-7.5813634921747701E-6</v>
      </c>
      <c r="AL135" s="9">
        <v>9.0052824999999999</v>
      </c>
      <c r="AM135" s="76">
        <f t="shared" si="47"/>
        <v>567.25022949999993</v>
      </c>
      <c r="AN135" s="186">
        <v>567.24379999999996</v>
      </c>
      <c r="AO135" s="192">
        <v>3394</v>
      </c>
      <c r="AP135" s="299">
        <f>(AN135-AM135)/AM135</f>
        <v>-1.1334504008283434E-5</v>
      </c>
      <c r="AQ135" s="9">
        <v>18.010565</v>
      </c>
      <c r="AR135" s="76">
        <f t="shared" si="48"/>
        <v>558.24494699999991</v>
      </c>
      <c r="AS135" s="115" t="s">
        <v>74</v>
      </c>
      <c r="AT135" s="116"/>
      <c r="AU135" s="116"/>
      <c r="AV135" s="9">
        <v>27.0158475</v>
      </c>
      <c r="AW135" s="76">
        <f t="shared" si="49"/>
        <v>549.2396645</v>
      </c>
      <c r="AX135" s="115" t="s">
        <v>74</v>
      </c>
      <c r="AY135" s="116"/>
      <c r="AZ135" s="116"/>
    </row>
    <row r="136" spans="7:52">
      <c r="G136" s="12"/>
      <c r="H136" s="12">
        <v>11</v>
      </c>
      <c r="I136" s="13" t="s">
        <v>59</v>
      </c>
      <c r="J136" s="12">
        <v>1</v>
      </c>
      <c r="K136" s="12">
        <v>88.063113999999999</v>
      </c>
      <c r="Q136" s="18" t="s">
        <v>82</v>
      </c>
      <c r="R136" s="13">
        <v>10</v>
      </c>
      <c r="S136" s="183">
        <v>632.79754400000002</v>
      </c>
      <c r="T136" s="115" t="s">
        <v>74</v>
      </c>
      <c r="U136" s="116"/>
      <c r="V136" s="116"/>
      <c r="W136" s="9">
        <v>60.021129999999999</v>
      </c>
      <c r="X136" s="118">
        <f t="shared" si="44"/>
        <v>572.77641400000005</v>
      </c>
      <c r="Y136" s="115" t="s">
        <v>74</v>
      </c>
      <c r="Z136" s="116"/>
      <c r="AA136" s="116"/>
      <c r="AB136" s="9">
        <v>45.0158475</v>
      </c>
      <c r="AC136" s="119">
        <f t="shared" si="45"/>
        <v>587.78169650000007</v>
      </c>
      <c r="AD136" s="115" t="s">
        <v>74</v>
      </c>
      <c r="AE136" s="116"/>
      <c r="AF136" s="116"/>
      <c r="AG136" s="120">
        <v>75.026411999999993</v>
      </c>
      <c r="AH136" s="121">
        <f t="shared" si="46"/>
        <v>557.77113200000008</v>
      </c>
      <c r="AI136" s="115" t="s">
        <v>74</v>
      </c>
      <c r="AJ136" s="116"/>
      <c r="AK136" s="116"/>
      <c r="AL136" s="9">
        <v>9.0052824999999999</v>
      </c>
      <c r="AM136" s="76">
        <f t="shared" si="47"/>
        <v>623.7922615</v>
      </c>
      <c r="AN136" s="115" t="s">
        <v>74</v>
      </c>
      <c r="AO136" s="116"/>
      <c r="AP136" s="116"/>
      <c r="AQ136" s="9">
        <v>18.010565</v>
      </c>
      <c r="AR136" s="76">
        <f t="shared" si="48"/>
        <v>614.78697899999997</v>
      </c>
      <c r="AS136" s="115" t="s">
        <v>74</v>
      </c>
      <c r="AT136" s="116"/>
      <c r="AU136" s="116"/>
      <c r="AV136" s="9">
        <v>27.0158475</v>
      </c>
      <c r="AW136" s="76">
        <f t="shared" si="49"/>
        <v>605.78169650000007</v>
      </c>
      <c r="AX136" s="115" t="s">
        <v>74</v>
      </c>
      <c r="AY136" s="116"/>
      <c r="AZ136" s="116"/>
    </row>
    <row r="137" spans="7:52">
      <c r="Q137" s="18" t="s">
        <v>59</v>
      </c>
      <c r="R137" s="13">
        <v>11</v>
      </c>
      <c r="S137" s="129"/>
      <c r="T137" s="129"/>
      <c r="U137" s="129"/>
      <c r="V137" s="129"/>
      <c r="W137" s="129"/>
      <c r="X137" s="129"/>
      <c r="Y137" s="129"/>
      <c r="Z137" s="129"/>
      <c r="AA137" s="129"/>
      <c r="AB137" s="129"/>
      <c r="AC137" s="129"/>
      <c r="AD137" s="129"/>
      <c r="AE137" s="129"/>
      <c r="AF137" s="129"/>
      <c r="AG137" s="129"/>
      <c r="AH137" s="129"/>
      <c r="AI137" s="129"/>
      <c r="AJ137" s="129"/>
      <c r="AK137" s="129"/>
      <c r="AL137" s="4"/>
      <c r="AM137" s="4"/>
      <c r="AN137" s="4"/>
      <c r="AO137" s="38">
        <f>SUM(AO135:AO136)</f>
        <v>3394</v>
      </c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</row>
    <row r="140" spans="7:52">
      <c r="Q140" s="41"/>
      <c r="R140" s="11"/>
      <c r="S140" s="131" t="s">
        <v>171</v>
      </c>
      <c r="T140" s="9"/>
      <c r="U140" s="9"/>
      <c r="V140" s="9"/>
      <c r="X140" s="132" t="s">
        <v>172</v>
      </c>
      <c r="Y140" s="133"/>
      <c r="Z140" s="133"/>
      <c r="AB140" s="102" t="s">
        <v>149</v>
      </c>
      <c r="AG140" s="102" t="s">
        <v>149</v>
      </c>
      <c r="AJ140" s="46"/>
      <c r="AL140" s="39" t="s">
        <v>150</v>
      </c>
      <c r="AM140" s="39"/>
      <c r="AN140" s="39"/>
      <c r="AO140" s="39"/>
    </row>
    <row r="141" spans="7:52">
      <c r="Q141" s="54" t="s">
        <v>115</v>
      </c>
      <c r="R141" s="134" t="s">
        <v>173</v>
      </c>
      <c r="S141" s="135" t="s">
        <v>174</v>
      </c>
      <c r="T141" s="108" t="s">
        <v>175</v>
      </c>
      <c r="U141" s="109" t="s">
        <v>64</v>
      </c>
      <c r="V141" s="109" t="s">
        <v>116</v>
      </c>
      <c r="W141" s="106" t="s">
        <v>100</v>
      </c>
      <c r="X141" s="107" t="s">
        <v>153</v>
      </c>
      <c r="Y141" s="108" t="s">
        <v>154</v>
      </c>
      <c r="Z141" s="109" t="s">
        <v>64</v>
      </c>
      <c r="AA141" s="109" t="s">
        <v>116</v>
      </c>
      <c r="AB141" s="108" t="s">
        <v>134</v>
      </c>
      <c r="AC141" s="110" t="s">
        <v>155</v>
      </c>
      <c r="AD141" s="108" t="s">
        <v>156</v>
      </c>
      <c r="AE141" s="109" t="s">
        <v>64</v>
      </c>
      <c r="AF141" s="109" t="s">
        <v>116</v>
      </c>
      <c r="AG141" s="55">
        <v>150</v>
      </c>
      <c r="AH141" s="111" t="s">
        <v>157</v>
      </c>
      <c r="AI141" s="109" t="s">
        <v>157</v>
      </c>
      <c r="AJ141" s="109" t="s">
        <v>64</v>
      </c>
      <c r="AK141" s="109" t="s">
        <v>61</v>
      </c>
      <c r="AL141" s="108" t="s">
        <v>158</v>
      </c>
      <c r="AM141" s="91" t="s">
        <v>159</v>
      </c>
      <c r="AN141" s="5" t="s">
        <v>159</v>
      </c>
      <c r="AO141" s="5"/>
      <c r="AP141" s="109" t="s">
        <v>116</v>
      </c>
      <c r="AQ141" s="108" t="s">
        <v>160</v>
      </c>
      <c r="AR141" s="112" t="s">
        <v>161</v>
      </c>
      <c r="AS141" s="5" t="s">
        <v>162</v>
      </c>
      <c r="AT141" s="109"/>
      <c r="AU141" s="109" t="s">
        <v>116</v>
      </c>
      <c r="AV141" s="108" t="s">
        <v>163</v>
      </c>
      <c r="AW141" s="91" t="s">
        <v>164</v>
      </c>
      <c r="AX141" s="5" t="s">
        <v>164</v>
      </c>
      <c r="AY141" s="109"/>
      <c r="AZ141" s="109" t="s">
        <v>116</v>
      </c>
    </row>
    <row r="142" spans="7:52">
      <c r="Q142" s="13" t="s">
        <v>45</v>
      </c>
      <c r="R142" s="109" t="s">
        <v>177</v>
      </c>
      <c r="S142" s="138" t="s">
        <v>67</v>
      </c>
      <c r="T142" s="109" t="s">
        <v>167</v>
      </c>
      <c r="U142" s="5"/>
      <c r="V142" s="109" t="s">
        <v>65</v>
      </c>
      <c r="W142" s="109" t="s">
        <v>117</v>
      </c>
      <c r="X142" s="113" t="s">
        <v>67</v>
      </c>
      <c r="Y142" s="109" t="s">
        <v>167</v>
      </c>
      <c r="Z142" s="5"/>
      <c r="AA142" s="109" t="s">
        <v>65</v>
      </c>
      <c r="AB142" s="103" t="s">
        <v>168</v>
      </c>
      <c r="AC142" s="114" t="s">
        <v>67</v>
      </c>
      <c r="AD142" s="109" t="s">
        <v>167</v>
      </c>
      <c r="AE142" s="5"/>
      <c r="AF142" s="109" t="s">
        <v>65</v>
      </c>
      <c r="AG142" s="67" t="s">
        <v>135</v>
      </c>
      <c r="AH142" s="111" t="s">
        <v>67</v>
      </c>
      <c r="AI142" s="109" t="s">
        <v>167</v>
      </c>
      <c r="AJ142" s="109"/>
      <c r="AK142" s="109" t="s">
        <v>65</v>
      </c>
      <c r="AL142" s="5"/>
      <c r="AM142" s="91" t="s">
        <v>169</v>
      </c>
      <c r="AN142" s="5" t="s">
        <v>68</v>
      </c>
      <c r="AO142" s="5" t="s">
        <v>64</v>
      </c>
      <c r="AP142" s="109" t="s">
        <v>65</v>
      </c>
      <c r="AQ142" s="109"/>
      <c r="AR142" s="91" t="s">
        <v>169</v>
      </c>
      <c r="AS142" s="5" t="s">
        <v>68</v>
      </c>
      <c r="AT142" s="109" t="s">
        <v>170</v>
      </c>
      <c r="AU142" s="109" t="s">
        <v>65</v>
      </c>
      <c r="AV142" s="109"/>
      <c r="AW142" s="91" t="s">
        <v>169</v>
      </c>
      <c r="AX142" s="5" t="s">
        <v>68</v>
      </c>
      <c r="AY142" s="109" t="s">
        <v>170</v>
      </c>
      <c r="AZ142" s="109" t="s">
        <v>65</v>
      </c>
    </row>
    <row r="143" spans="7:52">
      <c r="Q143" s="15" t="s">
        <v>56</v>
      </c>
      <c r="R143" s="71">
        <v>162.05282</v>
      </c>
      <c r="S143" s="139">
        <f t="shared" ref="S143" si="50">S127+R143</f>
        <v>295.59109899999999</v>
      </c>
      <c r="T143" s="115" t="s">
        <v>74</v>
      </c>
      <c r="U143" s="115"/>
      <c r="V143" s="117"/>
      <c r="W143" s="9">
        <v>120.04226</v>
      </c>
      <c r="X143" s="118">
        <f t="shared" ref="X143" si="51">S127-W143</f>
        <v>13.49601899999999</v>
      </c>
      <c r="Y143" s="5" t="s">
        <v>93</v>
      </c>
      <c r="Z143" s="5"/>
      <c r="AA143" s="5"/>
      <c r="AB143" s="9">
        <v>90.031694999999999</v>
      </c>
      <c r="AC143" s="119">
        <f t="shared" ref="AC143" si="52">S127-AB143</f>
        <v>43.506583999999989</v>
      </c>
      <c r="AD143" s="5" t="s">
        <v>93</v>
      </c>
      <c r="AE143" s="5"/>
      <c r="AF143" s="5"/>
      <c r="AG143" s="120">
        <v>150.05282399999999</v>
      </c>
      <c r="AH143" s="121">
        <f t="shared" ref="AH143" si="53">S127-AG143</f>
        <v>-16.514544999999998</v>
      </c>
      <c r="AI143" s="5" t="s">
        <v>93</v>
      </c>
      <c r="AJ143" s="5"/>
      <c r="AK143" s="5"/>
      <c r="AL143">
        <v>18.010565</v>
      </c>
      <c r="AM143" s="76">
        <f t="shared" ref="AM143" si="54">S127-AL143</f>
        <v>115.52771399999999</v>
      </c>
      <c r="AN143" s="5" t="s">
        <v>74</v>
      </c>
      <c r="AO143" s="116"/>
      <c r="AP143" s="117"/>
      <c r="AQ143">
        <v>36.021129999999999</v>
      </c>
      <c r="AR143" s="76">
        <f t="shared" ref="AR143" si="55">S127-AQ143</f>
        <v>97.517148999999989</v>
      </c>
      <c r="AS143" s="5" t="s">
        <v>74</v>
      </c>
      <c r="AT143" s="116"/>
      <c r="AU143" s="117"/>
      <c r="AV143">
        <v>54.031694999999999</v>
      </c>
      <c r="AW143" s="76">
        <f t="shared" ref="AW143" si="56">S127-AV143</f>
        <v>79.506583999999989</v>
      </c>
      <c r="AX143" s="91">
        <v>212.11750000000001</v>
      </c>
      <c r="AY143" s="77">
        <v>568.20000000000005</v>
      </c>
      <c r="AZ143" s="117">
        <f>AX143-AW143</f>
        <v>132.61091600000003</v>
      </c>
    </row>
    <row r="145" spans="16:53">
      <c r="S145" s="71" t="s">
        <v>242</v>
      </c>
      <c r="X145" s="9">
        <v>120.04226</v>
      </c>
      <c r="AC145" s="9">
        <v>90.031694999999999</v>
      </c>
      <c r="AH145" s="120">
        <v>150.05282399999999</v>
      </c>
      <c r="AM145">
        <v>18.010565</v>
      </c>
    </row>
    <row r="146" spans="16:53">
      <c r="R146" s="41"/>
      <c r="S146" s="11"/>
      <c r="T146" s="131" t="s">
        <v>171</v>
      </c>
      <c r="U146" s="9"/>
      <c r="V146" s="9"/>
      <c r="W146" s="216" t="e">
        <f t="shared" ref="W146" si="57">(U146-T146)/T146</f>
        <v>#VALUE!</v>
      </c>
      <c r="X146" s="132" t="s">
        <v>172</v>
      </c>
      <c r="Z146" s="133"/>
      <c r="AA146" s="133"/>
      <c r="AB146" s="216" t="e">
        <f>(Z146-Y146)/Y146</f>
        <v>#DIV/0!</v>
      </c>
      <c r="AC146" s="102" t="s">
        <v>149</v>
      </c>
      <c r="AG146" s="216" t="e">
        <f>(AE146-AD146)/AD146</f>
        <v>#DIV/0!</v>
      </c>
      <c r="AH146" s="102" t="s">
        <v>149</v>
      </c>
      <c r="AK146" s="46"/>
      <c r="AL146" s="270" t="e">
        <f>(AJ146-AI146)/AI146</f>
        <v>#DIV/0!</v>
      </c>
      <c r="AM146" s="39" t="s">
        <v>150</v>
      </c>
      <c r="AN146" s="39"/>
      <c r="AO146" s="39"/>
      <c r="AP146" s="39"/>
      <c r="AR146">
        <v>36.021129999999999</v>
      </c>
      <c r="AV146" s="235"/>
      <c r="AW146">
        <v>54.031694999999999</v>
      </c>
      <c r="BA146" s="235"/>
    </row>
    <row r="147" spans="16:53">
      <c r="P147" s="304"/>
      <c r="Q147" s="53" t="s">
        <v>114</v>
      </c>
      <c r="R147" s="54" t="s">
        <v>235</v>
      </c>
      <c r="S147" s="134" t="s">
        <v>173</v>
      </c>
      <c r="T147" s="135" t="s">
        <v>243</v>
      </c>
      <c r="U147" s="108" t="s">
        <v>175</v>
      </c>
      <c r="V147" s="109"/>
      <c r="W147" s="109" t="s">
        <v>228</v>
      </c>
      <c r="X147" s="106" t="s">
        <v>100</v>
      </c>
      <c r="Y147" s="107" t="s">
        <v>153</v>
      </c>
      <c r="Z147" s="108" t="s">
        <v>154</v>
      </c>
      <c r="AA147" s="109"/>
      <c r="AB147" s="109" t="s">
        <v>228</v>
      </c>
      <c r="AC147" s="108" t="s">
        <v>134</v>
      </c>
      <c r="AD147" s="110" t="s">
        <v>155</v>
      </c>
      <c r="AE147" s="108" t="s">
        <v>156</v>
      </c>
      <c r="AF147" s="109"/>
      <c r="AG147" s="109" t="s">
        <v>228</v>
      </c>
      <c r="AH147" s="55">
        <v>150</v>
      </c>
      <c r="AI147" s="111" t="s">
        <v>157</v>
      </c>
      <c r="AJ147" s="109" t="s">
        <v>157</v>
      </c>
      <c r="AK147" s="109"/>
      <c r="AL147" s="109" t="s">
        <v>228</v>
      </c>
      <c r="AM147" s="108" t="s">
        <v>158</v>
      </c>
      <c r="AN147" s="91" t="s">
        <v>159</v>
      </c>
      <c r="AO147" s="5" t="s">
        <v>159</v>
      </c>
      <c r="AP147" s="5"/>
      <c r="AQ147" s="109" t="s">
        <v>228</v>
      </c>
      <c r="AR147" s="108" t="s">
        <v>160</v>
      </c>
      <c r="AS147" s="112" t="s">
        <v>161</v>
      </c>
      <c r="AT147" s="5" t="s">
        <v>162</v>
      </c>
      <c r="AU147" s="109"/>
      <c r="AV147" s="109" t="s">
        <v>228</v>
      </c>
      <c r="AW147" s="108" t="s">
        <v>163</v>
      </c>
      <c r="AX147" s="91" t="s">
        <v>164</v>
      </c>
      <c r="AY147" s="5" t="s">
        <v>164</v>
      </c>
      <c r="AZ147" s="109"/>
      <c r="BA147" s="109" t="s">
        <v>228</v>
      </c>
    </row>
    <row r="148" spans="16:53">
      <c r="Q148" s="63" t="s">
        <v>229</v>
      </c>
      <c r="R148" s="13" t="s">
        <v>45</v>
      </c>
      <c r="S148" s="109" t="s">
        <v>177</v>
      </c>
      <c r="T148" s="138" t="s">
        <v>67</v>
      </c>
      <c r="U148" s="109" t="s">
        <v>167</v>
      </c>
      <c r="V148" s="5"/>
      <c r="W148" s="238">
        <v>2.0000000000000002E-5</v>
      </c>
      <c r="X148" s="109" t="s">
        <v>117</v>
      </c>
      <c r="Y148" s="113" t="s">
        <v>67</v>
      </c>
      <c r="Z148" s="109"/>
      <c r="AA148" s="5"/>
      <c r="AB148" s="238">
        <v>2.0000000000000002E-5</v>
      </c>
      <c r="AC148" s="103" t="s">
        <v>168</v>
      </c>
      <c r="AD148" s="114" t="s">
        <v>67</v>
      </c>
      <c r="AE148" s="109" t="s">
        <v>167</v>
      </c>
      <c r="AF148" s="5"/>
      <c r="AG148" s="238">
        <v>2.0000000000000002E-5</v>
      </c>
      <c r="AH148" s="67" t="s">
        <v>135</v>
      </c>
      <c r="AI148" s="111" t="s">
        <v>67</v>
      </c>
      <c r="AJ148" s="109" t="s">
        <v>167</v>
      </c>
      <c r="AK148" s="109"/>
      <c r="AL148" s="238">
        <v>2.0000000000000002E-5</v>
      </c>
      <c r="AM148" s="5"/>
      <c r="AN148" s="91" t="s">
        <v>169</v>
      </c>
      <c r="AO148" s="5" t="s">
        <v>68</v>
      </c>
      <c r="AP148" s="5"/>
      <c r="AQ148" s="238">
        <v>2.0000000000000002E-5</v>
      </c>
      <c r="AR148" s="109"/>
      <c r="AS148" s="91" t="s">
        <v>169</v>
      </c>
      <c r="AT148" s="5" t="s">
        <v>68</v>
      </c>
      <c r="AU148" s="109" t="s">
        <v>170</v>
      </c>
      <c r="AV148" s="238">
        <v>2.0000000000000002E-5</v>
      </c>
      <c r="AW148" s="109"/>
      <c r="AX148" s="91" t="s">
        <v>169</v>
      </c>
      <c r="AY148" s="5" t="s">
        <v>68</v>
      </c>
      <c r="AZ148" s="109" t="s">
        <v>170</v>
      </c>
      <c r="BA148" s="238">
        <v>2.0000000000000002E-5</v>
      </c>
    </row>
    <row r="149" spans="16:53">
      <c r="Q149" s="63" t="s">
        <v>133</v>
      </c>
      <c r="R149" s="15" t="s">
        <v>56</v>
      </c>
      <c r="S149">
        <v>81.026409999999998</v>
      </c>
      <c r="T149" s="139">
        <f>S127+S149</f>
        <v>214.56468899999999</v>
      </c>
      <c r="U149" s="305"/>
      <c r="V149" s="115"/>
      <c r="W149" s="239">
        <f>(U149-T149)/T149</f>
        <v>-1</v>
      </c>
      <c r="X149" s="9">
        <v>60.021129999999999</v>
      </c>
      <c r="Y149" s="118">
        <f>T149-X149</f>
        <v>154.54355899999999</v>
      </c>
      <c r="Z149" s="304" t="s">
        <v>244</v>
      </c>
      <c r="AA149" s="5"/>
      <c r="AB149" s="239" t="e">
        <f>(Z149-Y149)/Y149</f>
        <v>#VALUE!</v>
      </c>
      <c r="AC149" s="9">
        <v>45.0158475</v>
      </c>
      <c r="AD149" s="119">
        <f>T149-AC149</f>
        <v>169.54884149999998</v>
      </c>
      <c r="AE149" s="304" t="s">
        <v>74</v>
      </c>
      <c r="AF149" s="5"/>
      <c r="AG149" s="239"/>
      <c r="AH149" s="120">
        <v>75.026411999999993</v>
      </c>
      <c r="AI149" s="121">
        <f>T149-AH149</f>
        <v>139.53827699999999</v>
      </c>
      <c r="AJ149" s="304" t="s">
        <v>74</v>
      </c>
      <c r="AK149" s="5"/>
      <c r="AL149" s="242" t="e">
        <f>(AJ149-AI149)/AI149</f>
        <v>#VALUE!</v>
      </c>
      <c r="AM149" s="9">
        <v>9.0052824999999999</v>
      </c>
      <c r="AN149" s="76">
        <f>T149-AM149</f>
        <v>205.55940649999999</v>
      </c>
      <c r="AO149" s="304" t="s">
        <v>74</v>
      </c>
      <c r="AP149" s="116"/>
      <c r="AQ149" s="239"/>
      <c r="AR149" s="9">
        <v>18.010565</v>
      </c>
      <c r="AS149" s="76">
        <f>T149-AR149</f>
        <v>196.554124</v>
      </c>
      <c r="AT149" s="304" t="s">
        <v>74</v>
      </c>
      <c r="AU149" s="116"/>
      <c r="AV149" s="239"/>
      <c r="AW149" s="9">
        <v>27.0158475</v>
      </c>
      <c r="AX149" s="76">
        <f>T149-AW149</f>
        <v>187.54884149999998</v>
      </c>
      <c r="AY149" s="304" t="s">
        <v>74</v>
      </c>
      <c r="AZ149" s="116"/>
      <c r="BA149" s="239"/>
    </row>
    <row r="150" spans="16:53">
      <c r="Q150">
        <v>34.288899999999998</v>
      </c>
      <c r="R150" s="18" t="s">
        <v>49</v>
      </c>
      <c r="S150">
        <v>81.026409999999998</v>
      </c>
      <c r="T150" s="139">
        <f t="shared" ref="T150:T158" si="58">S128+S150</f>
        <v>278.61216999999999</v>
      </c>
      <c r="U150" s="305"/>
      <c r="V150" s="116"/>
      <c r="W150" s="239">
        <f t="shared" ref="W150:W158" si="59">(U150-T150)/T150</f>
        <v>-1</v>
      </c>
      <c r="X150" s="9">
        <v>60.021129999999999</v>
      </c>
      <c r="Y150" s="118">
        <f t="shared" ref="Y150:Y158" si="60">T150-X150</f>
        <v>218.59103999999999</v>
      </c>
      <c r="Z150" s="306"/>
      <c r="AA150" s="241"/>
      <c r="AB150" s="239">
        <f t="shared" ref="AB150:AB158" si="61">(Z150-Y150)/Y150</f>
        <v>-1</v>
      </c>
      <c r="AC150" s="9">
        <v>45.0158475</v>
      </c>
      <c r="AD150" s="119">
        <f t="shared" ref="AD150:AD158" si="62">T150-AC150</f>
        <v>233.59632249999999</v>
      </c>
      <c r="AE150" s="304"/>
      <c r="AF150" s="116"/>
      <c r="AG150" s="239"/>
      <c r="AH150" s="120">
        <v>75.026411999999993</v>
      </c>
      <c r="AI150" s="121">
        <f t="shared" ref="AI150:AI158" si="63">T150-AH150</f>
        <v>203.585758</v>
      </c>
      <c r="AJ150" s="304"/>
      <c r="AK150" s="116"/>
      <c r="AL150" s="242">
        <f t="shared" ref="AL150:AL154" si="64">(AJ150-AI150)/AI150</f>
        <v>-1</v>
      </c>
      <c r="AM150" s="9">
        <v>9.0052824999999999</v>
      </c>
      <c r="AN150" s="76">
        <f t="shared" ref="AN150:AN158" si="65">T150-AM150</f>
        <v>269.60688749999997</v>
      </c>
      <c r="AO150" s="304"/>
      <c r="AP150" s="116"/>
      <c r="AQ150" s="239"/>
      <c r="AR150" s="9">
        <v>18.010565</v>
      </c>
      <c r="AS150" s="76">
        <f t="shared" ref="AS150:AS158" si="66">T150-AR150</f>
        <v>260.60160500000001</v>
      </c>
      <c r="AT150" s="306"/>
      <c r="AU150" s="245"/>
      <c r="AV150" s="245"/>
      <c r="AW150" s="9">
        <v>27.0158475</v>
      </c>
      <c r="AX150" s="76">
        <f t="shared" ref="AX150:AX158" si="67">T150-AW150</f>
        <v>251.59632249999999</v>
      </c>
      <c r="AY150" s="306"/>
      <c r="AZ150" s="245"/>
      <c r="BA150" s="239"/>
    </row>
    <row r="151" spans="16:53">
      <c r="Q151" s="55"/>
      <c r="R151" s="18" t="s">
        <v>58</v>
      </c>
      <c r="S151">
        <v>81.026409999999998</v>
      </c>
      <c r="T151" s="139">
        <f t="shared" si="58"/>
        <v>307.12290200000001</v>
      </c>
      <c r="U151" s="305"/>
      <c r="V151" s="116"/>
      <c r="W151" s="239">
        <f t="shared" si="59"/>
        <v>-1</v>
      </c>
      <c r="X151" s="9">
        <v>60.021129999999999</v>
      </c>
      <c r="Y151" s="118">
        <f t="shared" si="60"/>
        <v>247.10177200000001</v>
      </c>
      <c r="Z151" s="304"/>
      <c r="AA151" s="116"/>
      <c r="AB151" s="239">
        <f t="shared" si="61"/>
        <v>-1</v>
      </c>
      <c r="AC151" s="9">
        <v>45.0158475</v>
      </c>
      <c r="AD151" s="119">
        <f t="shared" si="62"/>
        <v>262.1070545</v>
      </c>
      <c r="AE151" s="304"/>
      <c r="AF151" s="116"/>
      <c r="AG151" s="239"/>
      <c r="AH151" s="120">
        <v>75.026411999999993</v>
      </c>
      <c r="AI151" s="121">
        <f t="shared" si="63"/>
        <v>232.09649000000002</v>
      </c>
      <c r="AJ151" s="304">
        <v>232.11150000000001</v>
      </c>
      <c r="AK151" s="116">
        <v>69200</v>
      </c>
      <c r="AL151" s="239">
        <f t="shared" si="64"/>
        <v>6.4671378701114919E-5</v>
      </c>
      <c r="AM151" s="9">
        <v>9.0052824999999999</v>
      </c>
      <c r="AN151" s="76">
        <f t="shared" si="65"/>
        <v>298.11761949999999</v>
      </c>
      <c r="AO151" s="304"/>
      <c r="AP151" s="116"/>
      <c r="AQ151" s="239"/>
      <c r="AR151" s="9">
        <v>18.010565</v>
      </c>
      <c r="AS151" s="76">
        <f t="shared" si="66"/>
        <v>289.11233700000003</v>
      </c>
      <c r="AT151" s="306"/>
      <c r="AU151" s="245"/>
      <c r="AV151" s="245"/>
      <c r="AW151" s="9">
        <v>27.0158475</v>
      </c>
      <c r="AX151" s="76">
        <f t="shared" si="67"/>
        <v>280.1070545</v>
      </c>
      <c r="AY151" s="304"/>
      <c r="AZ151" s="116"/>
    </row>
    <row r="152" spans="16:53">
      <c r="Q152" s="78" t="s">
        <v>188</v>
      </c>
      <c r="R152" s="18" t="s">
        <v>60</v>
      </c>
      <c r="S152">
        <v>81.026409999999998</v>
      </c>
      <c r="T152" s="139">
        <f t="shared" si="58"/>
        <v>357.64674100000002</v>
      </c>
      <c r="U152" s="182"/>
      <c r="V152" s="241"/>
      <c r="W152" s="239">
        <f t="shared" si="59"/>
        <v>-1</v>
      </c>
      <c r="X152" s="9">
        <v>60.021129999999999</v>
      </c>
      <c r="Y152" s="118">
        <f t="shared" si="60"/>
        <v>297.62561100000005</v>
      </c>
      <c r="Z152" s="5"/>
      <c r="AA152" s="116"/>
      <c r="AB152" s="239">
        <f t="shared" si="61"/>
        <v>-1</v>
      </c>
      <c r="AC152" s="9">
        <v>45.0158475</v>
      </c>
      <c r="AD152" s="119">
        <f t="shared" si="62"/>
        <v>312.63089350000001</v>
      </c>
      <c r="AE152" s="304"/>
      <c r="AF152" s="116"/>
      <c r="AG152" s="239"/>
      <c r="AH152" s="120">
        <v>75.026411999999993</v>
      </c>
      <c r="AI152" s="121">
        <f t="shared" si="63"/>
        <v>282.62032900000003</v>
      </c>
      <c r="AJ152" s="304"/>
      <c r="AK152" s="116"/>
      <c r="AL152" s="242">
        <f t="shared" si="64"/>
        <v>-1</v>
      </c>
      <c r="AM152" s="9">
        <v>9.0052824999999999</v>
      </c>
      <c r="AN152" s="76">
        <f t="shared" si="65"/>
        <v>348.6414585</v>
      </c>
      <c r="AO152" s="304"/>
      <c r="AP152" s="145"/>
      <c r="AQ152" s="239"/>
      <c r="AR152" s="9">
        <v>18.010565</v>
      </c>
      <c r="AS152" s="76">
        <f t="shared" si="66"/>
        <v>339.63617600000003</v>
      </c>
      <c r="AT152" s="304"/>
      <c r="AU152" s="116"/>
      <c r="AV152" s="239"/>
      <c r="AW152" s="9">
        <v>27.0158475</v>
      </c>
      <c r="AX152" s="76">
        <f t="shared" si="67"/>
        <v>330.63089350000001</v>
      </c>
      <c r="AY152" s="304">
        <v>330.68849999999998</v>
      </c>
      <c r="AZ152" s="116"/>
      <c r="BA152" s="239">
        <f>(AY152-AX152)/AX152</f>
        <v>1.7423205493640004E-4</v>
      </c>
    </row>
    <row r="153" spans="16:53">
      <c r="R153" s="18" t="s">
        <v>62</v>
      </c>
      <c r="S153">
        <v>81.026409999999998</v>
      </c>
      <c r="T153" s="139">
        <f t="shared" si="58"/>
        <v>415.160213</v>
      </c>
      <c r="U153" s="115"/>
      <c r="V153" s="116"/>
      <c r="W153" s="239">
        <f t="shared" si="59"/>
        <v>-1</v>
      </c>
      <c r="X153" s="9">
        <v>60.021129999999999</v>
      </c>
      <c r="Y153" s="118">
        <f t="shared" si="60"/>
        <v>355.13908300000003</v>
      </c>
      <c r="Z153" s="5"/>
      <c r="AA153" s="116"/>
      <c r="AB153" s="239">
        <f t="shared" si="61"/>
        <v>-1</v>
      </c>
      <c r="AC153" s="9">
        <v>45.0158475</v>
      </c>
      <c r="AD153" s="119">
        <f t="shared" si="62"/>
        <v>370.14436549999999</v>
      </c>
      <c r="AE153" s="5"/>
      <c r="AF153" s="116"/>
      <c r="AG153" s="239"/>
      <c r="AH153" s="120">
        <v>75.026411999999993</v>
      </c>
      <c r="AI153" s="121">
        <f t="shared" si="63"/>
        <v>340.13380100000001</v>
      </c>
      <c r="AJ153" s="5"/>
      <c r="AK153" s="116"/>
      <c r="AL153" s="242">
        <f t="shared" si="64"/>
        <v>-1</v>
      </c>
      <c r="AM153" s="9">
        <v>9.0052824999999999</v>
      </c>
      <c r="AN153" s="76">
        <f t="shared" si="65"/>
        <v>406.15493049999998</v>
      </c>
      <c r="AO153" s="5"/>
      <c r="AP153" s="145"/>
      <c r="AQ153" s="239"/>
      <c r="AR153" s="9">
        <v>18.010565</v>
      </c>
      <c r="AS153" s="76">
        <f t="shared" si="66"/>
        <v>397.14964800000001</v>
      </c>
      <c r="AT153" s="5"/>
      <c r="AU153" s="116"/>
      <c r="AV153" s="239"/>
      <c r="AW153" s="9">
        <v>27.0158475</v>
      </c>
      <c r="AX153" s="76">
        <f t="shared" si="67"/>
        <v>388.14436549999999</v>
      </c>
      <c r="AY153" s="5"/>
      <c r="AZ153" s="116"/>
      <c r="BA153" s="239">
        <f t="shared" ref="BA153:BA158" si="68">(AY153-AX153)/AX153</f>
        <v>-1</v>
      </c>
    </row>
    <row r="154" spans="16:53">
      <c r="R154" s="18" t="s">
        <v>54</v>
      </c>
      <c r="S154">
        <v>81.026409999999998</v>
      </c>
      <c r="T154" s="139">
        <f t="shared" si="58"/>
        <v>464.69441999999998</v>
      </c>
      <c r="U154" s="115"/>
      <c r="V154" s="116"/>
      <c r="W154" s="239">
        <f t="shared" si="59"/>
        <v>-1</v>
      </c>
      <c r="X154" s="9">
        <v>60.021129999999999</v>
      </c>
      <c r="Y154" s="118">
        <f t="shared" si="60"/>
        <v>404.67328999999995</v>
      </c>
      <c r="Z154" s="5"/>
      <c r="AA154" s="116"/>
      <c r="AB154" s="239">
        <f t="shared" si="61"/>
        <v>-1</v>
      </c>
      <c r="AC154" s="9">
        <v>45.0158475</v>
      </c>
      <c r="AD154" s="119">
        <f t="shared" si="62"/>
        <v>419.67857249999997</v>
      </c>
      <c r="AE154" s="5"/>
      <c r="AF154" s="116"/>
      <c r="AG154" s="239"/>
      <c r="AH154" s="120">
        <v>75.026411999999993</v>
      </c>
      <c r="AI154" s="121">
        <f t="shared" si="63"/>
        <v>389.66800799999999</v>
      </c>
      <c r="AJ154" s="5"/>
      <c r="AK154" s="116"/>
      <c r="AL154" s="242">
        <f t="shared" si="64"/>
        <v>-1</v>
      </c>
      <c r="AM154" s="9">
        <v>9.0052824999999999</v>
      </c>
      <c r="AN154" s="76">
        <f t="shared" si="65"/>
        <v>455.68913749999996</v>
      </c>
      <c r="AO154" s="5"/>
      <c r="AP154" s="116"/>
      <c r="AQ154" s="239"/>
      <c r="AR154" s="9">
        <v>18.010565</v>
      </c>
      <c r="AS154" s="76">
        <f t="shared" si="66"/>
        <v>446.68385499999999</v>
      </c>
      <c r="AT154" s="250"/>
      <c r="AU154" s="241"/>
      <c r="AV154" s="241"/>
      <c r="AW154" s="9">
        <v>27.0158475</v>
      </c>
      <c r="AX154" s="76">
        <f t="shared" si="67"/>
        <v>437.67857249999997</v>
      </c>
      <c r="AY154" s="5"/>
      <c r="AZ154" s="116"/>
      <c r="BA154" s="239">
        <f t="shared" si="68"/>
        <v>-1</v>
      </c>
    </row>
    <row r="155" spans="16:53">
      <c r="R155" s="18" t="s">
        <v>70</v>
      </c>
      <c r="S155">
        <v>81.026409999999998</v>
      </c>
      <c r="T155" s="139">
        <f t="shared" si="58"/>
        <v>528.72370899999999</v>
      </c>
      <c r="U155" s="182"/>
      <c r="V155" s="241"/>
      <c r="W155" s="239">
        <f t="shared" si="59"/>
        <v>-1</v>
      </c>
      <c r="X155" s="9">
        <v>60.021129999999999</v>
      </c>
      <c r="Y155" s="118">
        <f t="shared" si="60"/>
        <v>468.70257900000001</v>
      </c>
      <c r="Z155" s="5"/>
      <c r="AA155" s="116"/>
      <c r="AB155" s="239">
        <f t="shared" si="61"/>
        <v>-1</v>
      </c>
      <c r="AC155" s="9">
        <v>45.0158475</v>
      </c>
      <c r="AD155" s="119">
        <f t="shared" si="62"/>
        <v>483.70786149999998</v>
      </c>
      <c r="AE155" s="5"/>
      <c r="AF155" s="116"/>
      <c r="AG155" s="239"/>
      <c r="AH155" s="120">
        <v>75.026411999999993</v>
      </c>
      <c r="AI155" s="121">
        <f t="shared" si="63"/>
        <v>453.69729699999999</v>
      </c>
      <c r="AJ155" s="5"/>
      <c r="AK155" s="116"/>
      <c r="AL155" s="242"/>
      <c r="AM155" s="9">
        <v>9.0052824999999999</v>
      </c>
      <c r="AN155" s="76">
        <f t="shared" si="65"/>
        <v>519.71842649999996</v>
      </c>
      <c r="AO155" s="5"/>
      <c r="AP155" s="145"/>
      <c r="AQ155" s="239"/>
      <c r="AR155" s="9">
        <v>18.010565</v>
      </c>
      <c r="AS155" s="76">
        <f t="shared" si="66"/>
        <v>510.713144</v>
      </c>
      <c r="AT155" s="5"/>
      <c r="AU155" s="116"/>
      <c r="AV155" s="239"/>
      <c r="AW155" s="9">
        <v>27.0158475</v>
      </c>
      <c r="AX155" s="76">
        <f t="shared" si="67"/>
        <v>501.70786149999998</v>
      </c>
      <c r="AY155" s="5"/>
      <c r="AZ155" s="116"/>
      <c r="BA155" s="239">
        <f t="shared" si="68"/>
        <v>-1</v>
      </c>
    </row>
    <row r="156" spans="16:53">
      <c r="R156" s="18" t="s">
        <v>76</v>
      </c>
      <c r="S156">
        <v>81.026409999999998</v>
      </c>
      <c r="T156" s="139">
        <f t="shared" si="58"/>
        <v>564.24226599999997</v>
      </c>
      <c r="U156" s="115"/>
      <c r="V156" s="116"/>
      <c r="W156" s="239">
        <f t="shared" si="59"/>
        <v>-1</v>
      </c>
      <c r="X156" s="9">
        <v>60.021129999999999</v>
      </c>
      <c r="Y156" s="118">
        <f t="shared" si="60"/>
        <v>504.221136</v>
      </c>
      <c r="Z156" s="5"/>
      <c r="AA156" s="116"/>
      <c r="AB156" s="239">
        <f t="shared" si="61"/>
        <v>-1</v>
      </c>
      <c r="AC156" s="9">
        <v>45.0158475</v>
      </c>
      <c r="AD156" s="119">
        <f t="shared" si="62"/>
        <v>519.22641850000002</v>
      </c>
      <c r="AE156" s="5"/>
      <c r="AF156" s="116"/>
      <c r="AG156" s="239"/>
      <c r="AH156" s="120">
        <v>75.026411999999993</v>
      </c>
      <c r="AI156" s="121">
        <f t="shared" si="63"/>
        <v>489.21585399999998</v>
      </c>
      <c r="AJ156" s="5"/>
      <c r="AK156" s="116"/>
      <c r="AL156" s="242"/>
      <c r="AM156" s="9">
        <v>9.0052824999999999</v>
      </c>
      <c r="AN156" s="76">
        <f t="shared" si="65"/>
        <v>555.23698349999995</v>
      </c>
      <c r="AO156" s="5"/>
      <c r="AP156" s="145"/>
      <c r="AQ156" s="239"/>
      <c r="AR156" s="9">
        <v>18.010565</v>
      </c>
      <c r="AS156" s="76">
        <f t="shared" si="66"/>
        <v>546.23170099999993</v>
      </c>
      <c r="AT156" s="250"/>
      <c r="AU156" s="116"/>
      <c r="AV156" s="239"/>
      <c r="AW156" s="9">
        <v>27.0158475</v>
      </c>
      <c r="AX156" s="76">
        <f t="shared" si="67"/>
        <v>537.22641850000002</v>
      </c>
      <c r="AY156" s="250"/>
      <c r="AZ156" s="116"/>
      <c r="BA156" s="239">
        <f t="shared" si="68"/>
        <v>-1</v>
      </c>
    </row>
    <row r="157" spans="16:53">
      <c r="R157" s="18" t="s">
        <v>79</v>
      </c>
      <c r="S157">
        <v>81.026409999999998</v>
      </c>
      <c r="T157" s="139">
        <f t="shared" si="58"/>
        <v>657.28192199999989</v>
      </c>
      <c r="U157" s="115"/>
      <c r="V157" s="116"/>
      <c r="W157" s="239">
        <f t="shared" si="59"/>
        <v>-1</v>
      </c>
      <c r="X157" s="9">
        <v>60.021129999999999</v>
      </c>
      <c r="Y157" s="118">
        <f t="shared" si="60"/>
        <v>597.26079199999992</v>
      </c>
      <c r="Z157" s="5"/>
      <c r="AA157" s="116"/>
      <c r="AB157" s="239">
        <f t="shared" si="61"/>
        <v>-1</v>
      </c>
      <c r="AC157" s="9">
        <v>45.0158475</v>
      </c>
      <c r="AD157" s="119">
        <f t="shared" si="62"/>
        <v>612.26607449999995</v>
      </c>
      <c r="AE157" s="5"/>
      <c r="AF157" s="116"/>
      <c r="AG157" s="239"/>
      <c r="AH157" s="120">
        <v>75.026411999999993</v>
      </c>
      <c r="AI157" s="121">
        <f t="shared" si="63"/>
        <v>582.25550999999996</v>
      </c>
      <c r="AJ157" s="5"/>
      <c r="AK157" s="116"/>
      <c r="AL157" s="242"/>
      <c r="AM157" s="9">
        <v>9.0052824999999999</v>
      </c>
      <c r="AN157" s="76">
        <f t="shared" si="65"/>
        <v>648.27663949999987</v>
      </c>
      <c r="AO157" s="5"/>
      <c r="AP157" s="116"/>
      <c r="AQ157" s="239"/>
      <c r="AR157" s="9">
        <v>18.010565</v>
      </c>
      <c r="AS157" s="76">
        <f t="shared" si="66"/>
        <v>639.27135699999985</v>
      </c>
      <c r="AT157" s="5"/>
      <c r="AU157" s="116"/>
      <c r="AV157" s="239"/>
      <c r="AW157" s="9">
        <v>27.0158475</v>
      </c>
      <c r="AX157" s="76">
        <f t="shared" si="67"/>
        <v>630.26607449999995</v>
      </c>
      <c r="AY157" s="250"/>
      <c r="AZ157" s="116"/>
      <c r="BA157" s="239">
        <f t="shared" si="68"/>
        <v>-1</v>
      </c>
    </row>
    <row r="158" spans="16:53">
      <c r="R158" s="18" t="s">
        <v>82</v>
      </c>
      <c r="S158">
        <v>81.026409999999998</v>
      </c>
      <c r="T158" s="139">
        <f t="shared" si="58"/>
        <v>713.82395399999996</v>
      </c>
      <c r="U158" s="115"/>
      <c r="V158" s="116"/>
      <c r="W158" s="239">
        <f t="shared" si="59"/>
        <v>-1</v>
      </c>
      <c r="X158" s="9">
        <v>60.021129999999999</v>
      </c>
      <c r="Y158" s="118">
        <f t="shared" si="60"/>
        <v>653.80282399999999</v>
      </c>
      <c r="Z158" s="5"/>
      <c r="AA158" s="116"/>
      <c r="AB158" s="239">
        <f t="shared" si="61"/>
        <v>-1</v>
      </c>
      <c r="AC158" s="9">
        <v>45.0158475</v>
      </c>
      <c r="AD158" s="119">
        <f t="shared" si="62"/>
        <v>668.80810650000001</v>
      </c>
      <c r="AE158" s="250"/>
      <c r="AF158" s="251"/>
      <c r="AG158" s="251"/>
      <c r="AH158" s="120">
        <v>75.026411999999993</v>
      </c>
      <c r="AI158" s="121">
        <f t="shared" si="63"/>
        <v>638.79754200000002</v>
      </c>
      <c r="AJ158" s="250"/>
      <c r="AK158" s="251"/>
      <c r="AL158" s="251"/>
      <c r="AM158" s="9">
        <v>9.0052824999999999</v>
      </c>
      <c r="AN158" s="76">
        <f t="shared" si="65"/>
        <v>704.81867149999994</v>
      </c>
      <c r="AO158" s="5"/>
      <c r="AP158" s="116"/>
      <c r="AQ158" s="239"/>
      <c r="AR158" s="9">
        <v>18.010565</v>
      </c>
      <c r="AS158" s="76">
        <f t="shared" si="66"/>
        <v>695.81338899999992</v>
      </c>
      <c r="AT158" s="275"/>
      <c r="AU158" s="116"/>
      <c r="AV158" s="239"/>
      <c r="AW158" s="9">
        <v>27.0158475</v>
      </c>
      <c r="AX158" s="76">
        <f t="shared" si="67"/>
        <v>686.80810650000001</v>
      </c>
      <c r="AY158" s="5"/>
      <c r="AZ158" s="116"/>
      <c r="BA158" s="239">
        <f t="shared" si="68"/>
        <v>-1</v>
      </c>
    </row>
    <row r="159" spans="16:53">
      <c r="R159" s="18" t="s">
        <v>59</v>
      </c>
      <c r="S159" s="4"/>
      <c r="T159" s="4"/>
      <c r="U159" s="4"/>
      <c r="V159" s="38"/>
      <c r="W159" s="233"/>
      <c r="X159" s="129"/>
      <c r="Y159" s="4"/>
      <c r="Z159" s="4"/>
      <c r="AA159" s="38"/>
      <c r="AB159" s="233"/>
      <c r="AC159" s="129"/>
      <c r="AD159" s="4"/>
      <c r="AE159" s="4"/>
      <c r="AF159" s="4"/>
      <c r="AG159" s="233"/>
      <c r="AH159" s="129"/>
      <c r="AI159" s="129"/>
      <c r="AJ159" s="4"/>
      <c r="AK159" s="4"/>
      <c r="AL159" s="257"/>
      <c r="AM159" s="4"/>
      <c r="AN159" s="4"/>
      <c r="AO159" s="4"/>
      <c r="AP159" s="4"/>
      <c r="AQ159" s="233"/>
      <c r="AR159" s="4"/>
      <c r="AS159" s="4"/>
      <c r="AT159" s="4"/>
      <c r="AU159" s="4"/>
      <c r="AV159" s="233"/>
      <c r="AW159" s="4"/>
      <c r="AX159" s="4"/>
      <c r="AY159" s="4"/>
      <c r="AZ159" s="4"/>
      <c r="BA159" s="233"/>
    </row>
    <row r="164" spans="16:53">
      <c r="R164" s="41"/>
      <c r="S164" s="11"/>
      <c r="T164" s="131" t="s">
        <v>171</v>
      </c>
      <c r="U164" s="9"/>
      <c r="V164" s="9"/>
      <c r="W164" s="216" t="e">
        <f t="shared" ref="W164" si="69">(U164-T164)/T164</f>
        <v>#VALUE!</v>
      </c>
      <c r="X164" s="132" t="s">
        <v>172</v>
      </c>
      <c r="Z164" s="133"/>
      <c r="AA164" s="133"/>
      <c r="AB164" s="216" t="e">
        <f>(Z164-Y164)/Y164</f>
        <v>#DIV/0!</v>
      </c>
      <c r="AC164" s="102" t="s">
        <v>149</v>
      </c>
      <c r="AG164" s="216" t="e">
        <f>(AE164-AD164)/AD164</f>
        <v>#DIV/0!</v>
      </c>
      <c r="AH164" s="102" t="s">
        <v>149</v>
      </c>
      <c r="AK164" s="46"/>
      <c r="AL164" s="270" t="e">
        <f>(AJ164-AI164)/AI164</f>
        <v>#DIV/0!</v>
      </c>
      <c r="AM164" s="39" t="s">
        <v>150</v>
      </c>
      <c r="AN164" s="39"/>
      <c r="AO164" s="39"/>
      <c r="AP164" s="39"/>
      <c r="AV164" s="235"/>
      <c r="BA164" s="235"/>
    </row>
    <row r="165" spans="16:53">
      <c r="P165" s="304"/>
      <c r="Q165" s="53" t="s">
        <v>114</v>
      </c>
      <c r="R165" s="54" t="s">
        <v>235</v>
      </c>
      <c r="S165" s="134" t="s">
        <v>173</v>
      </c>
      <c r="T165" s="135" t="s">
        <v>174</v>
      </c>
      <c r="U165" s="108" t="s">
        <v>175</v>
      </c>
      <c r="V165" s="109"/>
      <c r="W165" s="109" t="s">
        <v>228</v>
      </c>
      <c r="X165" s="106" t="s">
        <v>100</v>
      </c>
      <c r="Y165" s="107" t="s">
        <v>153</v>
      </c>
      <c r="Z165" s="108" t="s">
        <v>154</v>
      </c>
      <c r="AA165" s="109"/>
      <c r="AB165" s="109" t="s">
        <v>228</v>
      </c>
      <c r="AC165" s="108" t="s">
        <v>134</v>
      </c>
      <c r="AD165" s="110" t="s">
        <v>155</v>
      </c>
      <c r="AE165" s="108" t="s">
        <v>156</v>
      </c>
      <c r="AF165" s="109"/>
      <c r="AG165" s="109" t="s">
        <v>228</v>
      </c>
      <c r="AH165" s="55">
        <v>150</v>
      </c>
      <c r="AI165" s="111" t="s">
        <v>157</v>
      </c>
      <c r="AJ165" s="109" t="s">
        <v>157</v>
      </c>
      <c r="AK165" s="109"/>
      <c r="AL165" s="109" t="s">
        <v>228</v>
      </c>
      <c r="AM165" s="108" t="s">
        <v>158</v>
      </c>
      <c r="AN165" s="91" t="s">
        <v>159</v>
      </c>
      <c r="AO165" s="5" t="s">
        <v>159</v>
      </c>
      <c r="AP165" s="5"/>
      <c r="AQ165" s="109" t="s">
        <v>228</v>
      </c>
      <c r="AR165" s="108" t="s">
        <v>160</v>
      </c>
      <c r="AS165" s="112" t="s">
        <v>161</v>
      </c>
      <c r="AT165" s="5" t="s">
        <v>162</v>
      </c>
      <c r="AU165" s="109"/>
      <c r="AV165" s="109" t="s">
        <v>228</v>
      </c>
      <c r="AW165" s="108" t="s">
        <v>163</v>
      </c>
      <c r="AX165" s="91" t="s">
        <v>164</v>
      </c>
      <c r="AY165" s="5" t="s">
        <v>164</v>
      </c>
      <c r="AZ165" s="109"/>
      <c r="BA165" s="109" t="s">
        <v>228</v>
      </c>
    </row>
    <row r="166" spans="16:53">
      <c r="Q166" s="63" t="s">
        <v>229</v>
      </c>
      <c r="R166" s="13" t="s">
        <v>45</v>
      </c>
      <c r="S166" s="109" t="s">
        <v>177</v>
      </c>
      <c r="T166" s="138" t="s">
        <v>67</v>
      </c>
      <c r="U166" s="109" t="s">
        <v>167</v>
      </c>
      <c r="V166" s="5"/>
      <c r="W166" s="238">
        <v>2.0000000000000002E-5</v>
      </c>
      <c r="X166" s="109" t="s">
        <v>117</v>
      </c>
      <c r="Y166" s="113" t="s">
        <v>67</v>
      </c>
      <c r="Z166" s="109"/>
      <c r="AA166" s="5"/>
      <c r="AB166" s="238">
        <v>2.0000000000000002E-5</v>
      </c>
      <c r="AC166" s="103" t="s">
        <v>168</v>
      </c>
      <c r="AD166" s="114" t="s">
        <v>67</v>
      </c>
      <c r="AE166" s="109" t="s">
        <v>167</v>
      </c>
      <c r="AF166" s="5"/>
      <c r="AG166" s="238">
        <v>2.0000000000000002E-5</v>
      </c>
      <c r="AH166" s="67" t="s">
        <v>135</v>
      </c>
      <c r="AI166" s="111" t="s">
        <v>67</v>
      </c>
      <c r="AJ166" s="109" t="s">
        <v>167</v>
      </c>
      <c r="AK166" s="109"/>
      <c r="AL166" s="238">
        <v>2.0000000000000002E-5</v>
      </c>
      <c r="AM166" s="5"/>
      <c r="AN166" s="91" t="s">
        <v>169</v>
      </c>
      <c r="AO166" s="5" t="s">
        <v>68</v>
      </c>
      <c r="AP166" s="5"/>
      <c r="AQ166" s="238">
        <v>2.0000000000000002E-5</v>
      </c>
      <c r="AR166" s="109"/>
      <c r="AS166" s="91" t="s">
        <v>169</v>
      </c>
      <c r="AT166" s="5" t="s">
        <v>68</v>
      </c>
      <c r="AU166" s="109" t="s">
        <v>170</v>
      </c>
      <c r="AV166" s="238">
        <v>2.0000000000000002E-5</v>
      </c>
      <c r="AW166" s="109"/>
      <c r="AX166" s="91" t="s">
        <v>169</v>
      </c>
      <c r="AY166" s="5" t="s">
        <v>68</v>
      </c>
      <c r="AZ166" s="109" t="s">
        <v>170</v>
      </c>
      <c r="BA166" s="238">
        <v>2.0000000000000002E-5</v>
      </c>
    </row>
    <row r="167" spans="16:53">
      <c r="Q167" s="63" t="s">
        <v>133</v>
      </c>
      <c r="R167" s="15" t="s">
        <v>56</v>
      </c>
      <c r="S167" s="71">
        <v>162.05282</v>
      </c>
      <c r="T167" s="139">
        <f>S129+S167</f>
        <v>388.14931200000001</v>
      </c>
      <c r="U167" s="115"/>
      <c r="V167" s="115"/>
      <c r="W167" s="239"/>
      <c r="X167" s="9">
        <v>120.04226</v>
      </c>
      <c r="Y167" s="118">
        <f>T167-X167</f>
        <v>268.10705200000001</v>
      </c>
      <c r="Z167" s="304" t="s">
        <v>74</v>
      </c>
      <c r="AA167" s="5"/>
      <c r="AB167" s="239"/>
      <c r="AC167" s="9">
        <v>90.031694999999999</v>
      </c>
      <c r="AD167" s="119">
        <f>T167-AC167</f>
        <v>298.117617</v>
      </c>
      <c r="AE167" s="304" t="s">
        <v>74</v>
      </c>
      <c r="AF167" s="5"/>
      <c r="AG167" s="239"/>
      <c r="AH167" s="120">
        <v>150.05282399999999</v>
      </c>
      <c r="AI167" s="121">
        <f>T167-AH167</f>
        <v>238.09648800000002</v>
      </c>
      <c r="AJ167" s="307">
        <v>238.14580000000001</v>
      </c>
      <c r="AK167" s="308">
        <v>1890</v>
      </c>
      <c r="AL167" s="241">
        <f>(AJ167-AI167)/AI167</f>
        <v>2.07109312758894E-4</v>
      </c>
      <c r="AM167">
        <v>18.010565</v>
      </c>
      <c r="AN167" s="76">
        <f>T167-AM167</f>
        <v>370.13874700000002</v>
      </c>
      <c r="AO167" s="5" t="s">
        <v>74</v>
      </c>
      <c r="AP167" s="116"/>
      <c r="AQ167" s="239"/>
      <c r="AR167">
        <v>36.021129999999999</v>
      </c>
      <c r="AS167" s="76">
        <f>T167-AR167</f>
        <v>352.12818200000004</v>
      </c>
      <c r="AT167" s="304" t="s">
        <v>74</v>
      </c>
      <c r="AU167" s="116"/>
      <c r="AV167" s="239"/>
      <c r="AW167">
        <v>54.031694999999999</v>
      </c>
      <c r="AX167" s="76">
        <f>T167-AW167</f>
        <v>334.117617</v>
      </c>
      <c r="AY167" s="304" t="s">
        <v>74</v>
      </c>
      <c r="AZ167" s="116"/>
      <c r="BA167" s="239"/>
    </row>
    <row r="168" spans="16:53">
      <c r="Q168">
        <v>34.288899999999998</v>
      </c>
      <c r="R168" s="18" t="s">
        <v>49</v>
      </c>
      <c r="S168" s="71">
        <v>162.05282</v>
      </c>
      <c r="T168" s="139">
        <f t="shared" ref="T168:T176" si="70">S130+S168</f>
        <v>438.67315100000002</v>
      </c>
      <c r="U168" s="115"/>
      <c r="V168" s="116"/>
      <c r="W168" s="239"/>
      <c r="X168" s="9">
        <v>120.04226</v>
      </c>
      <c r="Y168" s="118">
        <f t="shared" ref="Y168:Y176" si="71">T168-X168</f>
        <v>318.63089100000002</v>
      </c>
      <c r="Z168" s="306"/>
      <c r="AA168" s="241"/>
      <c r="AB168" s="241"/>
      <c r="AC168" s="9">
        <v>90.031694999999999</v>
      </c>
      <c r="AD168" s="119">
        <f t="shared" ref="AD168:AD176" si="72">T168-AC168</f>
        <v>348.64145600000001</v>
      </c>
      <c r="AE168" s="304"/>
      <c r="AF168" s="116"/>
      <c r="AG168" s="239"/>
      <c r="AH168" s="120">
        <v>150.05282399999999</v>
      </c>
      <c r="AI168" s="121">
        <f t="shared" ref="AI168:AI176" si="73">T168-AH168</f>
        <v>288.62032700000003</v>
      </c>
      <c r="AJ168" s="309">
        <v>288.6454</v>
      </c>
      <c r="AK168" s="308">
        <v>5596</v>
      </c>
      <c r="AL168" s="241">
        <f t="shared" ref="AL168:AL176" si="74">(AJ168-AI168)/AI168</f>
        <v>8.6871913217545084E-5</v>
      </c>
      <c r="AM168">
        <v>18.010565</v>
      </c>
      <c r="AN168" s="76">
        <f t="shared" ref="AN168:AN176" si="75">T168-AM168</f>
        <v>420.66258600000003</v>
      </c>
      <c r="AO168" s="5"/>
      <c r="AP168" s="116"/>
      <c r="AQ168" s="239"/>
      <c r="AR168">
        <v>36.021129999999999</v>
      </c>
      <c r="AS168" s="76">
        <f t="shared" ref="AS168:AS176" si="76">T168-AR168</f>
        <v>402.65202099999999</v>
      </c>
      <c r="AT168" s="250"/>
      <c r="AU168" s="245"/>
      <c r="AV168" s="245"/>
      <c r="AW168">
        <v>54.031694999999999</v>
      </c>
      <c r="AX168" s="76">
        <f t="shared" ref="AX168:AX176" si="77">T168-AW168</f>
        <v>384.64145600000001</v>
      </c>
      <c r="AY168" s="250"/>
      <c r="AZ168" s="245"/>
      <c r="BA168" s="245"/>
    </row>
    <row r="169" spans="16:53">
      <c r="Q169" s="55"/>
      <c r="R169" s="18" t="s">
        <v>58</v>
      </c>
      <c r="S169" s="71">
        <v>162.05282</v>
      </c>
      <c r="T169" s="139">
        <f t="shared" si="70"/>
        <v>496.186623</v>
      </c>
      <c r="U169" s="115"/>
      <c r="V169" s="116"/>
      <c r="W169" s="239"/>
      <c r="X169" s="9">
        <v>120.04226</v>
      </c>
      <c r="Y169" s="118">
        <f t="shared" si="71"/>
        <v>376.144363</v>
      </c>
      <c r="Z169" s="5"/>
      <c r="AA169" s="116"/>
      <c r="AB169" s="239"/>
      <c r="AC169" s="9">
        <v>90.031694999999999</v>
      </c>
      <c r="AD169" s="119">
        <f t="shared" si="72"/>
        <v>406.15492799999998</v>
      </c>
      <c r="AE169" s="5"/>
      <c r="AF169" s="116"/>
      <c r="AG169" s="239"/>
      <c r="AH169" s="120">
        <v>150.05282399999999</v>
      </c>
      <c r="AI169" s="121">
        <f t="shared" si="73"/>
        <v>346.13379900000001</v>
      </c>
      <c r="AJ169" s="304"/>
      <c r="AK169" s="177"/>
      <c r="AL169" s="239">
        <f t="shared" si="74"/>
        <v>-1</v>
      </c>
      <c r="AM169">
        <v>18.010565</v>
      </c>
      <c r="AN169" s="76">
        <f t="shared" si="75"/>
        <v>478.17605800000001</v>
      </c>
      <c r="AO169" s="5"/>
      <c r="AP169" s="116"/>
      <c r="AQ169" s="239"/>
      <c r="AR169">
        <v>36.021129999999999</v>
      </c>
      <c r="AS169" s="76">
        <f t="shared" si="76"/>
        <v>460.16549299999997</v>
      </c>
      <c r="AT169" s="250"/>
      <c r="AU169" s="245"/>
      <c r="AV169" s="245"/>
      <c r="AW169">
        <v>54.031694999999999</v>
      </c>
      <c r="AX169" s="76">
        <f t="shared" si="77"/>
        <v>442.15492799999998</v>
      </c>
      <c r="AY169" s="5"/>
      <c r="AZ169" s="116"/>
      <c r="BA169" s="239"/>
    </row>
    <row r="170" spans="16:53">
      <c r="Q170" s="78" t="s">
        <v>188</v>
      </c>
      <c r="R170" s="18" t="s">
        <v>60</v>
      </c>
      <c r="S170" s="71">
        <v>162.05282</v>
      </c>
      <c r="T170" s="139">
        <f t="shared" si="70"/>
        <v>545.72082999999998</v>
      </c>
      <c r="U170" s="182"/>
      <c r="V170" s="241"/>
      <c r="W170" s="241"/>
      <c r="X170" s="9">
        <v>120.04226</v>
      </c>
      <c r="Y170" s="118">
        <f t="shared" si="71"/>
        <v>425.67856999999998</v>
      </c>
      <c r="Z170" s="5"/>
      <c r="AA170" s="116"/>
      <c r="AB170" s="239"/>
      <c r="AC170" s="9">
        <v>90.031694999999999</v>
      </c>
      <c r="AD170" s="119">
        <f t="shared" si="72"/>
        <v>455.68913499999996</v>
      </c>
      <c r="AE170" s="5"/>
      <c r="AF170" s="116"/>
      <c r="AG170" s="239"/>
      <c r="AH170" s="120">
        <v>150.05282399999999</v>
      </c>
      <c r="AI170" s="121">
        <f t="shared" si="73"/>
        <v>395.66800599999999</v>
      </c>
      <c r="AJ170" s="5"/>
      <c r="AK170" s="177"/>
      <c r="AL170" s="239">
        <f t="shared" si="74"/>
        <v>-1</v>
      </c>
      <c r="AM170">
        <v>18.010565</v>
      </c>
      <c r="AN170" s="76">
        <f t="shared" si="75"/>
        <v>527.71026499999994</v>
      </c>
      <c r="AO170" s="5"/>
      <c r="AP170" s="145"/>
      <c r="AQ170" s="239"/>
      <c r="AR170">
        <v>36.021129999999999</v>
      </c>
      <c r="AS170" s="76">
        <f t="shared" si="76"/>
        <v>509.69970000000001</v>
      </c>
      <c r="AT170" s="5"/>
      <c r="AU170" s="116"/>
      <c r="AV170" s="239"/>
      <c r="AW170">
        <v>54.031694999999999</v>
      </c>
      <c r="AX170" s="76">
        <f t="shared" si="77"/>
        <v>491.68913499999996</v>
      </c>
      <c r="AY170" s="5"/>
      <c r="AZ170" s="116"/>
      <c r="BA170" s="239"/>
    </row>
    <row r="171" spans="16:53">
      <c r="R171" s="18" t="s">
        <v>62</v>
      </c>
      <c r="S171" s="71">
        <v>162.05282</v>
      </c>
      <c r="T171" s="139">
        <f t="shared" si="70"/>
        <v>609.75011900000004</v>
      </c>
      <c r="U171" s="115"/>
      <c r="V171" s="116"/>
      <c r="W171" s="239"/>
      <c r="X171" s="9">
        <v>120.04226</v>
      </c>
      <c r="Y171" s="118">
        <f t="shared" si="71"/>
        <v>489.70785900000004</v>
      </c>
      <c r="Z171" s="5"/>
      <c r="AA171" s="116"/>
      <c r="AB171" s="239"/>
      <c r="AC171" s="9">
        <v>90.031694999999999</v>
      </c>
      <c r="AD171" s="119">
        <f t="shared" si="72"/>
        <v>519.71842400000003</v>
      </c>
      <c r="AE171" s="5"/>
      <c r="AF171" s="116"/>
      <c r="AG171" s="239"/>
      <c r="AH171" s="120">
        <v>150.05282399999999</v>
      </c>
      <c r="AI171" s="121">
        <f t="shared" si="73"/>
        <v>459.69729500000005</v>
      </c>
      <c r="AJ171" s="5"/>
      <c r="AK171" s="177"/>
      <c r="AL171" s="239">
        <f t="shared" si="74"/>
        <v>-1</v>
      </c>
      <c r="AM171">
        <v>18.010565</v>
      </c>
      <c r="AN171" s="76">
        <f t="shared" si="75"/>
        <v>591.739554</v>
      </c>
      <c r="AO171" s="5"/>
      <c r="AP171" s="145"/>
      <c r="AQ171" s="239"/>
      <c r="AR171">
        <v>36.021129999999999</v>
      </c>
      <c r="AS171" s="76">
        <f t="shared" si="76"/>
        <v>573.72898900000007</v>
      </c>
      <c r="AT171" s="5"/>
      <c r="AU171" s="116"/>
      <c r="AV171" s="239"/>
      <c r="AW171">
        <v>54.031694999999999</v>
      </c>
      <c r="AX171" s="76">
        <f t="shared" si="77"/>
        <v>555.71842400000003</v>
      </c>
      <c r="AY171" s="5"/>
      <c r="AZ171" s="116"/>
      <c r="BA171" s="239"/>
    </row>
    <row r="172" spans="16:53">
      <c r="R172" s="18" t="s">
        <v>54</v>
      </c>
      <c r="S172" s="71">
        <v>162.05282</v>
      </c>
      <c r="T172" s="139">
        <f t="shared" si="70"/>
        <v>645.26867599999991</v>
      </c>
      <c r="U172" s="115"/>
      <c r="V172" s="116"/>
      <c r="W172" s="239"/>
      <c r="X172" s="9">
        <v>120.04226</v>
      </c>
      <c r="Y172" s="118">
        <f t="shared" si="71"/>
        <v>525.22641599999997</v>
      </c>
      <c r="Z172" s="5"/>
      <c r="AA172" s="116"/>
      <c r="AB172" s="239"/>
      <c r="AC172" s="9">
        <v>90.031694999999999</v>
      </c>
      <c r="AD172" s="119">
        <f t="shared" si="72"/>
        <v>555.2369809999999</v>
      </c>
      <c r="AE172" s="5"/>
      <c r="AF172" s="116"/>
      <c r="AG172" s="239"/>
      <c r="AH172" s="120">
        <v>150.05282399999999</v>
      </c>
      <c r="AI172" s="121">
        <f t="shared" si="73"/>
        <v>495.21585199999993</v>
      </c>
      <c r="AJ172" s="5"/>
      <c r="AK172" s="177"/>
      <c r="AL172" s="239">
        <f t="shared" si="74"/>
        <v>-1</v>
      </c>
      <c r="AM172">
        <v>18.010565</v>
      </c>
      <c r="AN172" s="76">
        <f t="shared" si="75"/>
        <v>627.25811099999987</v>
      </c>
      <c r="AO172" s="5"/>
      <c r="AP172" s="116"/>
      <c r="AQ172" s="239"/>
      <c r="AR172">
        <v>36.021129999999999</v>
      </c>
      <c r="AS172" s="76">
        <f t="shared" si="76"/>
        <v>609.24754599999994</v>
      </c>
      <c r="AT172" s="250"/>
      <c r="AU172" s="241"/>
      <c r="AV172" s="241"/>
      <c r="AW172">
        <v>54.031694999999999</v>
      </c>
      <c r="AX172" s="76">
        <f t="shared" si="77"/>
        <v>591.2369809999999</v>
      </c>
      <c r="AY172" s="5"/>
      <c r="AZ172" s="116"/>
      <c r="BA172" s="239"/>
    </row>
    <row r="173" spans="16:53">
      <c r="R173" s="18" t="s">
        <v>70</v>
      </c>
      <c r="S173" s="71">
        <v>162.05282</v>
      </c>
      <c r="T173" s="139">
        <f t="shared" si="70"/>
        <v>738.30833199999995</v>
      </c>
      <c r="U173" s="182"/>
      <c r="V173" s="241"/>
      <c r="W173" s="241"/>
      <c r="X173" s="9">
        <v>120.04226</v>
      </c>
      <c r="Y173" s="118">
        <f t="shared" si="71"/>
        <v>618.26607199999989</v>
      </c>
      <c r="Z173" s="5"/>
      <c r="AA173" s="116"/>
      <c r="AB173" s="239"/>
      <c r="AC173" s="9">
        <v>90.031694999999999</v>
      </c>
      <c r="AD173" s="119">
        <f t="shared" si="72"/>
        <v>648.27663699999994</v>
      </c>
      <c r="AE173" s="5"/>
      <c r="AF173" s="116"/>
      <c r="AG173" s="239"/>
      <c r="AH173" s="120">
        <v>150.05282399999999</v>
      </c>
      <c r="AI173" s="121">
        <f t="shared" si="73"/>
        <v>588.25550799999996</v>
      </c>
      <c r="AJ173" s="5"/>
      <c r="AK173" s="177"/>
      <c r="AL173" s="239">
        <f t="shared" si="74"/>
        <v>-1</v>
      </c>
      <c r="AM173">
        <v>18.010565</v>
      </c>
      <c r="AN173" s="76">
        <f t="shared" si="75"/>
        <v>720.29776699999991</v>
      </c>
      <c r="AO173" s="5"/>
      <c r="AP173" s="145"/>
      <c r="AQ173" s="239"/>
      <c r="AR173">
        <v>36.021129999999999</v>
      </c>
      <c r="AS173" s="76">
        <f t="shared" si="76"/>
        <v>702.28720199999998</v>
      </c>
      <c r="AT173" s="5"/>
      <c r="AU173" s="116"/>
      <c r="AV173" s="239"/>
      <c r="AW173">
        <v>54.031694999999999</v>
      </c>
      <c r="AX173" s="76">
        <f t="shared" si="77"/>
        <v>684.27663699999994</v>
      </c>
      <c r="AY173" s="5"/>
      <c r="AZ173" s="116"/>
      <c r="BA173" s="239"/>
    </row>
    <row r="174" spans="16:53">
      <c r="R174" s="18" t="s">
        <v>76</v>
      </c>
      <c r="S174" s="71">
        <v>162.05282</v>
      </c>
      <c r="T174" s="139">
        <f t="shared" si="70"/>
        <v>794.85036400000001</v>
      </c>
      <c r="U174" s="115"/>
      <c r="V174" s="116"/>
      <c r="W174" s="239"/>
      <c r="X174" s="9">
        <v>120.04226</v>
      </c>
      <c r="Y174" s="118">
        <f t="shared" si="71"/>
        <v>674.80810399999996</v>
      </c>
      <c r="Z174" s="5"/>
      <c r="AA174" s="116"/>
      <c r="AB174" s="239"/>
      <c r="AC174" s="9">
        <v>90.031694999999999</v>
      </c>
      <c r="AD174" s="119">
        <f t="shared" si="72"/>
        <v>704.818669</v>
      </c>
      <c r="AE174" s="5"/>
      <c r="AF174" s="116"/>
      <c r="AG174" s="239"/>
      <c r="AH174" s="120">
        <v>150.05282399999999</v>
      </c>
      <c r="AI174" s="121">
        <f t="shared" si="73"/>
        <v>644.79754000000003</v>
      </c>
      <c r="AJ174" s="5"/>
      <c r="AK174" s="177"/>
      <c r="AL174" s="239">
        <f t="shared" si="74"/>
        <v>-1</v>
      </c>
      <c r="AM174">
        <v>18.010565</v>
      </c>
      <c r="AN174" s="76">
        <f t="shared" si="75"/>
        <v>776.83979899999997</v>
      </c>
      <c r="AO174" s="5"/>
      <c r="AP174" s="145"/>
      <c r="AQ174" s="239"/>
      <c r="AR174">
        <v>36.021129999999999</v>
      </c>
      <c r="AS174" s="76">
        <f t="shared" si="76"/>
        <v>758.82923400000004</v>
      </c>
      <c r="AT174" s="250"/>
      <c r="AU174" s="116"/>
      <c r="AV174" s="239"/>
      <c r="AW174">
        <v>54.031694999999999</v>
      </c>
      <c r="AX174" s="76">
        <f t="shared" si="77"/>
        <v>740.818669</v>
      </c>
      <c r="AY174" s="250"/>
      <c r="AZ174" s="116"/>
      <c r="BA174" s="239"/>
    </row>
    <row r="175" spans="16:53">
      <c r="R175" s="18" t="s">
        <v>79</v>
      </c>
      <c r="S175" s="71">
        <v>162.05282</v>
      </c>
      <c r="T175" s="139">
        <f t="shared" si="70"/>
        <v>162.05282</v>
      </c>
      <c r="U175" s="115"/>
      <c r="V175" s="116"/>
      <c r="W175" s="239"/>
      <c r="X175" s="9">
        <v>120.04226</v>
      </c>
      <c r="Y175" s="118">
        <f t="shared" si="71"/>
        <v>42.010559999999998</v>
      </c>
      <c r="Z175" s="5"/>
      <c r="AA175" s="116"/>
      <c r="AB175" s="239"/>
      <c r="AC175" s="9">
        <v>90.031694999999999</v>
      </c>
      <c r="AD175" s="119">
        <f t="shared" si="72"/>
        <v>72.021124999999998</v>
      </c>
      <c r="AE175" s="5"/>
      <c r="AF175" s="116"/>
      <c r="AG175" s="239"/>
      <c r="AH175" s="120">
        <v>150.05282399999999</v>
      </c>
      <c r="AI175" s="121">
        <f t="shared" si="73"/>
        <v>11.99999600000001</v>
      </c>
      <c r="AJ175" s="5"/>
      <c r="AK175" s="177"/>
      <c r="AL175" s="239">
        <f t="shared" si="74"/>
        <v>-1</v>
      </c>
      <c r="AM175">
        <v>18.010565</v>
      </c>
      <c r="AN175" s="76">
        <f t="shared" si="75"/>
        <v>144.04225500000001</v>
      </c>
      <c r="AO175" s="5"/>
      <c r="AP175" s="116"/>
      <c r="AQ175" s="239"/>
      <c r="AR175">
        <v>36.021129999999999</v>
      </c>
      <c r="AS175" s="76">
        <f t="shared" si="76"/>
        <v>126.03169</v>
      </c>
      <c r="AT175" s="5"/>
      <c r="AU175" s="116"/>
      <c r="AV175" s="239"/>
      <c r="AW175">
        <v>54.031694999999999</v>
      </c>
      <c r="AX175" s="76">
        <f t="shared" si="77"/>
        <v>108.021125</v>
      </c>
      <c r="AY175" s="250"/>
      <c r="AZ175" s="116"/>
      <c r="BA175" s="239"/>
    </row>
    <row r="176" spans="16:53">
      <c r="R176" s="18" t="s">
        <v>82</v>
      </c>
      <c r="S176" s="71">
        <v>162.05282</v>
      </c>
      <c r="T176" s="139">
        <f t="shared" si="70"/>
        <v>162.05282</v>
      </c>
      <c r="U176" s="115"/>
      <c r="V176" s="116"/>
      <c r="W176" s="239"/>
      <c r="X176" s="9">
        <v>120.04226</v>
      </c>
      <c r="Y176" s="118">
        <f t="shared" si="71"/>
        <v>42.010559999999998</v>
      </c>
      <c r="Z176" s="5"/>
      <c r="AA176" s="116"/>
      <c r="AB176" s="239"/>
      <c r="AC176" s="9">
        <v>90.031694999999999</v>
      </c>
      <c r="AD176" s="119">
        <f t="shared" si="72"/>
        <v>72.021124999999998</v>
      </c>
      <c r="AE176" s="250"/>
      <c r="AF176" s="251"/>
      <c r="AG176" s="251"/>
      <c r="AH176" s="120">
        <v>150.05282399999999</v>
      </c>
      <c r="AI176" s="121">
        <f t="shared" si="73"/>
        <v>11.99999600000001</v>
      </c>
      <c r="AJ176" s="250"/>
      <c r="AK176" s="310"/>
      <c r="AL176" s="239">
        <f t="shared" si="74"/>
        <v>-1</v>
      </c>
      <c r="AM176">
        <v>18.010565</v>
      </c>
      <c r="AN176" s="76">
        <f t="shared" si="75"/>
        <v>144.04225500000001</v>
      </c>
      <c r="AO176" s="5"/>
      <c r="AP176" s="116"/>
      <c r="AQ176" s="239"/>
      <c r="AR176">
        <v>36.021129999999999</v>
      </c>
      <c r="AS176" s="76">
        <f t="shared" si="76"/>
        <v>126.03169</v>
      </c>
      <c r="AT176" s="275"/>
      <c r="AU176" s="116"/>
      <c r="AV176" s="239"/>
      <c r="AW176">
        <v>54.031694999999999</v>
      </c>
      <c r="AX176" s="76">
        <f t="shared" si="77"/>
        <v>108.021125</v>
      </c>
      <c r="AY176" s="5"/>
      <c r="AZ176" s="116"/>
      <c r="BA176" s="239"/>
    </row>
    <row r="177" spans="16:53">
      <c r="R177" s="18" t="s">
        <v>59</v>
      </c>
      <c r="S177" s="4"/>
      <c r="T177" s="4"/>
      <c r="U177" s="4"/>
      <c r="V177" s="38"/>
      <c r="W177" s="233"/>
      <c r="X177" s="129"/>
      <c r="Y177" s="4"/>
      <c r="Z177" s="4"/>
      <c r="AA177" s="38"/>
      <c r="AB177" s="233"/>
      <c r="AC177" s="129"/>
      <c r="AD177" s="4"/>
      <c r="AE177" s="4"/>
      <c r="AF177" s="4"/>
      <c r="AG177" s="233"/>
      <c r="AH177" s="129"/>
      <c r="AI177" s="129"/>
      <c r="AJ177" s="4"/>
      <c r="AK177" s="4"/>
      <c r="AL177" s="257"/>
      <c r="AM177" s="4"/>
      <c r="AN177" s="4"/>
      <c r="AO177" s="4"/>
      <c r="AP177" s="4"/>
      <c r="AQ177" s="233"/>
      <c r="AR177" s="4"/>
      <c r="AS177" s="4"/>
      <c r="AT177" s="4"/>
      <c r="AU177" s="4"/>
      <c r="AV177" s="233"/>
      <c r="AW177" s="4"/>
      <c r="AX177" s="4"/>
      <c r="AY177" s="4"/>
      <c r="AZ177" s="4"/>
      <c r="BA177" s="233"/>
    </row>
    <row r="180" spans="16:53">
      <c r="P180" s="304"/>
      <c r="AD180">
        <v>501.22909999999996</v>
      </c>
      <c r="AE180">
        <v>501.2253</v>
      </c>
      <c r="AH180" s="188"/>
    </row>
    <row r="182" spans="16:53" ht="15">
      <c r="R182" s="247"/>
      <c r="S182" s="318"/>
      <c r="T182" s="319"/>
      <c r="U182" s="319"/>
      <c r="V182" s="318"/>
      <c r="W182" s="318"/>
      <c r="X182" s="318"/>
      <c r="Y182" s="318"/>
      <c r="Z182" s="318"/>
      <c r="AA182" s="318"/>
      <c r="AB182" s="318"/>
      <c r="AC182" s="320"/>
      <c r="AD182" s="247"/>
      <c r="AE182" s="861"/>
    </row>
    <row r="183" spans="16:53" ht="15">
      <c r="R183" s="247"/>
      <c r="S183" s="319"/>
      <c r="T183" s="318"/>
      <c r="U183" s="318"/>
      <c r="V183" s="318"/>
      <c r="W183" s="318"/>
      <c r="X183" s="318"/>
      <c r="Y183" s="318"/>
      <c r="Z183" s="318"/>
      <c r="AA183" s="319"/>
      <c r="AB183" s="318"/>
      <c r="AC183" s="320"/>
      <c r="AD183" s="247"/>
      <c r="AE183" s="861"/>
    </row>
    <row r="184" spans="16:53" ht="15">
      <c r="R184" s="247"/>
      <c r="S184" s="319"/>
      <c r="T184" s="318"/>
      <c r="U184" s="318"/>
      <c r="V184" s="318"/>
      <c r="W184" s="318"/>
      <c r="X184" s="319"/>
      <c r="Y184" s="318"/>
      <c r="Z184" s="318"/>
      <c r="AA184" s="318"/>
      <c r="AB184" s="318"/>
      <c r="AC184" s="320"/>
      <c r="AD184" s="247"/>
      <c r="AE184" s="861"/>
    </row>
    <row r="185" spans="16:53" ht="15">
      <c r="R185" s="247"/>
      <c r="S185" s="319"/>
      <c r="T185" s="318"/>
      <c r="U185" s="318"/>
      <c r="V185" s="318"/>
      <c r="W185" s="318"/>
      <c r="X185" s="319"/>
      <c r="Y185" s="319"/>
      <c r="Z185" s="318"/>
      <c r="AA185" s="318"/>
      <c r="AB185" s="319"/>
      <c r="AC185" s="320"/>
      <c r="AD185" s="247"/>
      <c r="AE185" s="861"/>
    </row>
    <row r="186" spans="16:53" ht="15">
      <c r="R186" s="247"/>
      <c r="S186" s="318"/>
      <c r="T186" s="318"/>
      <c r="U186" s="319"/>
      <c r="V186" s="319"/>
      <c r="W186" s="318"/>
      <c r="X186" s="318"/>
      <c r="Y186" s="319"/>
      <c r="Z186" s="318"/>
      <c r="AA186" s="318"/>
      <c r="AB186" s="318"/>
      <c r="AC186" s="320"/>
      <c r="AD186" s="247"/>
      <c r="AE186" s="861"/>
    </row>
    <row r="187" spans="16:53" ht="15">
      <c r="R187" s="247"/>
      <c r="S187" s="319"/>
      <c r="T187" s="319"/>
      <c r="U187" s="319"/>
      <c r="V187" s="318"/>
      <c r="W187" s="319"/>
      <c r="X187" s="319"/>
      <c r="Y187" s="319"/>
      <c r="Z187" s="319"/>
      <c r="AA187" s="318"/>
      <c r="AB187" s="319"/>
      <c r="AC187" s="320"/>
      <c r="AD187" s="247"/>
      <c r="AE187" s="249"/>
    </row>
    <row r="188" spans="16:53" ht="15">
      <c r="R188" s="252"/>
      <c r="S188" s="321"/>
      <c r="T188" s="321"/>
      <c r="U188" s="321"/>
      <c r="V188" s="319"/>
      <c r="W188" s="319"/>
      <c r="X188" s="321"/>
      <c r="Y188" s="319"/>
      <c r="Z188" s="321"/>
      <c r="AA188" s="321"/>
      <c r="AB188" s="319"/>
      <c r="AC188" s="320"/>
      <c r="AD188" s="252"/>
      <c r="AE188" s="322"/>
    </row>
    <row r="189" spans="16:53" ht="15">
      <c r="R189" s="247"/>
      <c r="S189" s="318"/>
      <c r="T189" s="318"/>
      <c r="U189" s="318"/>
      <c r="V189" s="318"/>
      <c r="W189" s="318"/>
      <c r="X189" s="319"/>
      <c r="Y189" s="319"/>
      <c r="Z189" s="319"/>
      <c r="AA189" s="319"/>
      <c r="AB189" s="319"/>
      <c r="AC189" s="320"/>
      <c r="AD189" s="247"/>
      <c r="AE189" s="861"/>
    </row>
    <row r="190" spans="16:53" ht="15">
      <c r="R190" s="247"/>
      <c r="S190" s="318"/>
      <c r="T190" s="319"/>
      <c r="U190" s="318"/>
      <c r="V190" s="319"/>
      <c r="W190" s="319"/>
      <c r="X190" s="319"/>
      <c r="Y190" s="319"/>
      <c r="Z190" s="319"/>
      <c r="AA190" s="319"/>
      <c r="AB190" s="319"/>
      <c r="AC190" s="320"/>
      <c r="AD190" s="247"/>
      <c r="AE190" s="861"/>
    </row>
    <row r="191" spans="16:53" ht="15">
      <c r="R191" s="247"/>
      <c r="S191" s="318"/>
      <c r="T191" s="318"/>
      <c r="U191" s="318"/>
      <c r="V191" s="319"/>
      <c r="W191" s="318"/>
      <c r="X191" s="319"/>
      <c r="Y191" s="319"/>
      <c r="Z191" s="319"/>
      <c r="AA191" s="319"/>
      <c r="AB191" s="319"/>
      <c r="AC191" s="320"/>
      <c r="AD191" s="247"/>
      <c r="AE191" s="861"/>
    </row>
    <row r="192" spans="16:53" ht="15">
      <c r="R192" s="247"/>
      <c r="S192" s="318"/>
      <c r="T192" s="318"/>
      <c r="U192" s="318"/>
      <c r="V192" s="318"/>
      <c r="W192" s="319"/>
      <c r="X192" s="318"/>
      <c r="Y192" s="319"/>
      <c r="Z192" s="319"/>
      <c r="AA192" s="319"/>
      <c r="AB192" s="319"/>
      <c r="AC192" s="320"/>
      <c r="AD192" s="247"/>
      <c r="AE192" s="861"/>
    </row>
    <row r="193" spans="18:31" ht="15">
      <c r="R193" s="247"/>
      <c r="S193" s="318"/>
      <c r="T193" s="319"/>
      <c r="U193" s="319"/>
      <c r="V193" s="318"/>
      <c r="W193" s="319"/>
      <c r="X193" s="319"/>
      <c r="Y193" s="318"/>
      <c r="Z193" s="319"/>
      <c r="AA193" s="319"/>
      <c r="AB193" s="319"/>
      <c r="AC193" s="320"/>
      <c r="AD193" s="247"/>
      <c r="AE193" s="861"/>
    </row>
    <row r="194" spans="18:31" ht="15">
      <c r="R194" s="247"/>
      <c r="S194" s="318"/>
      <c r="T194" s="318"/>
      <c r="U194" s="319"/>
      <c r="V194" s="319"/>
      <c r="W194" s="319"/>
      <c r="X194" s="318"/>
      <c r="Y194" s="319"/>
      <c r="Z194" s="319"/>
      <c r="AA194" s="319"/>
      <c r="AB194" s="319"/>
      <c r="AC194" s="320"/>
      <c r="AD194" s="247"/>
      <c r="AE194" s="249"/>
    </row>
    <row r="195" spans="18:31" ht="15">
      <c r="R195" s="252"/>
      <c r="S195" s="321"/>
      <c r="T195" s="321"/>
      <c r="U195" s="321"/>
      <c r="V195" s="321"/>
      <c r="W195" s="321"/>
      <c r="X195" s="323"/>
      <c r="Y195" s="323"/>
      <c r="Z195" s="319"/>
      <c r="AA195" s="319"/>
      <c r="AB195" s="319"/>
      <c r="AC195" s="320"/>
      <c r="AD195" s="862"/>
      <c r="AE195" s="862"/>
    </row>
    <row r="196" spans="18:31" ht="15">
      <c r="R196" s="319"/>
      <c r="S196" s="254"/>
      <c r="T196" s="254"/>
      <c r="U196" s="254"/>
      <c r="V196" s="254"/>
      <c r="W196" s="254"/>
      <c r="X196" s="254"/>
      <c r="Y196" s="254"/>
      <c r="Z196" s="254"/>
      <c r="AA196" s="254"/>
      <c r="AB196" s="254"/>
      <c r="AC196" s="254"/>
      <c r="AD196" s="862"/>
      <c r="AE196" s="862"/>
    </row>
  </sheetData>
  <mergeCells count="36">
    <mergeCell ref="BD41:BE41"/>
    <mergeCell ref="BQ41:BR41"/>
    <mergeCell ref="BD33:BE33"/>
    <mergeCell ref="BR33:BR35"/>
    <mergeCell ref="BD34:BE34"/>
    <mergeCell ref="BD35:BE35"/>
    <mergeCell ref="BD36:BE36"/>
    <mergeCell ref="BR36:BR37"/>
    <mergeCell ref="BD37:BE37"/>
    <mergeCell ref="BD38:BE38"/>
    <mergeCell ref="BD39:BE39"/>
    <mergeCell ref="BQ39:BR39"/>
    <mergeCell ref="BD40:BE40"/>
    <mergeCell ref="BQ40:BR40"/>
    <mergeCell ref="BQ55:BQ57"/>
    <mergeCell ref="BD42:BD44"/>
    <mergeCell ref="BQ42:BR42"/>
    <mergeCell ref="BQ43:BR43"/>
    <mergeCell ref="BQ44:BR44"/>
    <mergeCell ref="BD45:BD47"/>
    <mergeCell ref="BQ45:BR45"/>
    <mergeCell ref="BQ46:BR46"/>
    <mergeCell ref="BQ47:BR47"/>
    <mergeCell ref="BD48:BD51"/>
    <mergeCell ref="BQ48:BR48"/>
    <mergeCell ref="BQ49:BR49"/>
    <mergeCell ref="BQ50:BR50"/>
    <mergeCell ref="BQ51:BR51"/>
    <mergeCell ref="AE192:AE193"/>
    <mergeCell ref="AD195:AE196"/>
    <mergeCell ref="BQ58:BQ59"/>
    <mergeCell ref="BP61:BQ61"/>
    <mergeCell ref="BP62:BQ62"/>
    <mergeCell ref="AE182:AE184"/>
    <mergeCell ref="AE185:AE186"/>
    <mergeCell ref="AE189:AE19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E251B-8FAF-4505-B3E0-21B16A125A5D}">
  <dimension ref="A1:CK160"/>
  <sheetViews>
    <sheetView topLeftCell="A12" zoomScale="46" zoomScaleNormal="46" workbookViewId="0">
      <selection activeCell="BA5" sqref="BA5"/>
    </sheetView>
  </sheetViews>
  <sheetFormatPr defaultRowHeight="14.4"/>
  <cols>
    <col min="2" max="2" width="10.88671875" customWidth="1"/>
    <col min="6" max="6" width="10.5546875" bestFit="1" customWidth="1"/>
    <col min="7" max="7" width="9.6640625" bestFit="1" customWidth="1"/>
    <col min="8" max="8" width="12.6640625" bestFit="1" customWidth="1"/>
    <col min="9" max="9" width="10.5546875" customWidth="1"/>
    <col min="10" max="10" width="10.6640625" customWidth="1"/>
    <col min="11" max="11" width="11.5546875" customWidth="1"/>
    <col min="19" max="19" width="10.6640625" customWidth="1"/>
    <col min="20" max="20" width="10.109375" customWidth="1"/>
    <col min="21" max="21" width="10.88671875" customWidth="1"/>
    <col min="23" max="23" width="10.44140625" bestFit="1" customWidth="1"/>
    <col min="30" max="30" width="10.33203125" bestFit="1" customWidth="1"/>
    <col min="40" max="40" width="14.44140625" bestFit="1" customWidth="1"/>
    <col min="54" max="54" width="10.109375" bestFit="1" customWidth="1"/>
    <col min="58" max="58" width="10.109375" bestFit="1" customWidth="1"/>
    <col min="59" max="59" width="10.109375" customWidth="1"/>
    <col min="75" max="75" width="8.88671875" style="279"/>
  </cols>
  <sheetData>
    <row r="1" spans="1:7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s="2" t="s">
        <v>24</v>
      </c>
      <c r="X1" t="s">
        <v>25</v>
      </c>
      <c r="Y1" t="s">
        <v>26</v>
      </c>
      <c r="Z1" t="s">
        <v>27</v>
      </c>
      <c r="BW1"/>
    </row>
    <row r="2" spans="1:75">
      <c r="A2">
        <v>222</v>
      </c>
      <c r="B2">
        <v>1</v>
      </c>
      <c r="C2">
        <v>24</v>
      </c>
      <c r="D2" t="s">
        <v>263</v>
      </c>
      <c r="F2" t="s">
        <v>29</v>
      </c>
      <c r="G2" s="46">
        <v>1.0200000000000001E-3</v>
      </c>
      <c r="H2">
        <v>147.1</v>
      </c>
      <c r="I2">
        <v>2</v>
      </c>
      <c r="J2">
        <v>499.727390041832</v>
      </c>
      <c r="K2">
        <v>499.73027096838501</v>
      </c>
      <c r="L2">
        <v>998.447503613663</v>
      </c>
      <c r="M2">
        <v>998.45326547000002</v>
      </c>
      <c r="N2">
        <v>-5.7707822048910202</v>
      </c>
      <c r="O2" t="s">
        <v>30</v>
      </c>
      <c r="P2" t="s">
        <v>31</v>
      </c>
      <c r="Q2">
        <v>147.123048198296</v>
      </c>
      <c r="R2">
        <v>147.123048198296</v>
      </c>
      <c r="S2" t="s">
        <v>32</v>
      </c>
      <c r="T2" t="s">
        <v>33</v>
      </c>
      <c r="U2" t="s">
        <v>264</v>
      </c>
      <c r="V2" t="s">
        <v>265</v>
      </c>
      <c r="W2" s="2">
        <v>25.8018</v>
      </c>
      <c r="Y2">
        <v>997.4402</v>
      </c>
      <c r="Z2">
        <v>997.44600000000003</v>
      </c>
      <c r="BW2"/>
    </row>
    <row r="5" spans="1:75" ht="18">
      <c r="F5" s="336"/>
      <c r="G5" s="336"/>
      <c r="H5" s="336"/>
      <c r="I5" s="336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7" spans="1:75" ht="18">
      <c r="F7" s="336"/>
      <c r="G7" s="336"/>
      <c r="H7" s="336"/>
      <c r="I7" s="336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spans="1:75" ht="18">
      <c r="F8" s="336"/>
      <c r="G8" s="336"/>
      <c r="H8" s="336"/>
      <c r="I8" s="336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75">
      <c r="K9" t="s">
        <v>266</v>
      </c>
    </row>
    <row r="10" spans="1:75">
      <c r="S10" t="s">
        <v>267</v>
      </c>
      <c r="T10" s="9"/>
      <c r="V10" s="46"/>
    </row>
    <row r="11" spans="1:75" ht="18">
      <c r="F11" s="336" t="s">
        <v>268</v>
      </c>
      <c r="G11" s="336"/>
      <c r="H11" s="336"/>
      <c r="I11" s="336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75" ht="18">
      <c r="F12" s="336"/>
      <c r="G12" s="336"/>
      <c r="H12" s="336"/>
      <c r="I12" s="336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BB12">
        <v>162.05282</v>
      </c>
    </row>
    <row r="13" spans="1:75" ht="18">
      <c r="F13" s="336"/>
      <c r="G13" s="336"/>
      <c r="H13" s="336"/>
      <c r="I13" s="336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BB13">
        <v>162.05282</v>
      </c>
    </row>
    <row r="14" spans="1:75" ht="18">
      <c r="F14" s="336"/>
      <c r="G14" s="336"/>
      <c r="H14" s="336"/>
      <c r="I14" s="336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BB14">
        <f>SUM(BB12:BB13)</f>
        <v>324.10563999999999</v>
      </c>
    </row>
    <row r="15" spans="1:75" ht="18">
      <c r="F15" s="336"/>
      <c r="G15" s="336"/>
      <c r="H15" s="336"/>
      <c r="I15" s="336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8" spans="3:89">
      <c r="L18" s="8" t="s">
        <v>109</v>
      </c>
      <c r="M18" s="8"/>
      <c r="N18" s="8"/>
      <c r="O18" s="8"/>
      <c r="P18" s="8"/>
      <c r="Q18" s="8"/>
      <c r="V18" s="8" t="s">
        <v>269</v>
      </c>
      <c r="AF18" s="39" t="s">
        <v>270</v>
      </c>
      <c r="AG18" s="39"/>
      <c r="AH18" s="39"/>
      <c r="AI18" s="39"/>
      <c r="AJ18" s="8"/>
      <c r="AK18" s="8"/>
      <c r="AL18" s="8"/>
      <c r="AM18" s="8"/>
      <c r="AN18" s="8"/>
      <c r="AO18" s="8"/>
      <c r="AP18" s="8"/>
      <c r="AQ18" s="8"/>
      <c r="AY18" s="39"/>
      <c r="AZ18" s="39"/>
      <c r="BA18" s="39"/>
      <c r="BB18" s="39"/>
      <c r="BC18" s="39"/>
      <c r="BX18" s="8" t="s">
        <v>271</v>
      </c>
      <c r="BY18" s="8"/>
      <c r="BZ18" s="8"/>
      <c r="CA18" s="8"/>
      <c r="CB18" s="8"/>
      <c r="CC18" s="8"/>
    </row>
    <row r="19" spans="3:89">
      <c r="L19" s="40" t="s">
        <v>272</v>
      </c>
      <c r="W19" s="40" t="s">
        <v>134</v>
      </c>
      <c r="AB19" s="40" t="s">
        <v>135</v>
      </c>
      <c r="CF19" s="337"/>
      <c r="CG19" s="338"/>
    </row>
    <row r="20" spans="3:89">
      <c r="C20" s="53" t="s">
        <v>114</v>
      </c>
      <c r="D20" s="52" t="s">
        <v>273</v>
      </c>
      <c r="F20" s="13" t="s">
        <v>43</v>
      </c>
      <c r="G20" s="55" t="s">
        <v>43</v>
      </c>
      <c r="H20" s="55"/>
      <c r="I20" s="55" t="s">
        <v>61</v>
      </c>
      <c r="J20" s="55"/>
      <c r="K20" s="56" t="s">
        <v>43</v>
      </c>
      <c r="L20" s="22" t="s">
        <v>43</v>
      </c>
      <c r="M20" s="55"/>
      <c r="N20" s="55" t="s">
        <v>116</v>
      </c>
      <c r="O20" s="55" t="s">
        <v>117</v>
      </c>
      <c r="P20" s="57" t="s">
        <v>43</v>
      </c>
      <c r="Q20" s="55" t="s">
        <v>43</v>
      </c>
      <c r="R20" s="55"/>
      <c r="S20" s="55" t="s">
        <v>61</v>
      </c>
      <c r="T20" s="55"/>
      <c r="U20" s="339" t="s">
        <v>43</v>
      </c>
      <c r="V20" s="22" t="s">
        <v>43</v>
      </c>
      <c r="W20" s="55"/>
      <c r="X20" s="55" t="s">
        <v>116</v>
      </c>
      <c r="Y20" s="55"/>
      <c r="Z20" s="60" t="s">
        <v>43</v>
      </c>
      <c r="AA20" s="22" t="s">
        <v>43</v>
      </c>
      <c r="AB20" s="61"/>
      <c r="AC20" s="55" t="s">
        <v>116</v>
      </c>
      <c r="AD20" s="55"/>
      <c r="AE20" s="62" t="s">
        <v>43</v>
      </c>
      <c r="AF20" s="22" t="s">
        <v>43</v>
      </c>
      <c r="AG20" s="55"/>
      <c r="AH20" s="55" t="s">
        <v>116</v>
      </c>
      <c r="AI20" s="55"/>
      <c r="AJ20" s="62" t="s">
        <v>43</v>
      </c>
      <c r="AK20" s="22" t="s">
        <v>43</v>
      </c>
      <c r="AL20" s="55"/>
      <c r="AM20" s="55" t="s">
        <v>116</v>
      </c>
      <c r="AN20" s="55"/>
      <c r="AO20" s="62" t="s">
        <v>43</v>
      </c>
      <c r="AP20" s="22" t="s">
        <v>43</v>
      </c>
      <c r="AQ20" s="55"/>
      <c r="AR20" s="55" t="s">
        <v>116</v>
      </c>
      <c r="AS20" s="55"/>
      <c r="AT20" s="62" t="s">
        <v>43</v>
      </c>
      <c r="AU20" s="22" t="s">
        <v>43</v>
      </c>
      <c r="AV20" s="55"/>
      <c r="AW20" s="55" t="s">
        <v>116</v>
      </c>
      <c r="AX20" s="53" t="s">
        <v>114</v>
      </c>
      <c r="AY20" s="52" t="s">
        <v>273</v>
      </c>
      <c r="BA20" s="13" t="s">
        <v>43</v>
      </c>
      <c r="BB20" s="55" t="s">
        <v>43</v>
      </c>
      <c r="BC20" s="55"/>
      <c r="BD20" s="55" t="s">
        <v>61</v>
      </c>
      <c r="BF20" s="340" t="s">
        <v>274</v>
      </c>
      <c r="BG20" s="55" t="s">
        <v>43</v>
      </c>
      <c r="BH20" s="55"/>
      <c r="BI20" s="55" t="s">
        <v>61</v>
      </c>
      <c r="BJ20" s="55"/>
      <c r="BK20" s="55"/>
      <c r="BL20" s="55"/>
      <c r="BM20" s="111" t="s">
        <v>43</v>
      </c>
      <c r="BN20" s="22" t="s">
        <v>43</v>
      </c>
      <c r="BO20" s="55"/>
      <c r="BP20" s="55" t="s">
        <v>116</v>
      </c>
      <c r="BQ20" s="55"/>
      <c r="BR20" s="55"/>
      <c r="BS20" s="55"/>
      <c r="BT20" s="55"/>
      <c r="BU20" s="55" t="s">
        <v>116</v>
      </c>
      <c r="BV20" s="55"/>
      <c r="BW20" s="341"/>
      <c r="BX20" s="55"/>
      <c r="BY20" s="22" t="s">
        <v>46</v>
      </c>
      <c r="BZ20" s="27"/>
      <c r="CA20" s="342"/>
      <c r="CB20" s="343" t="s">
        <v>275</v>
      </c>
      <c r="CD20" s="22" t="s">
        <v>132</v>
      </c>
      <c r="CE20" s="67"/>
      <c r="CF20" s="342"/>
      <c r="CG20" s="344" t="s">
        <v>275</v>
      </c>
      <c r="CH20" s="22" t="s">
        <v>124</v>
      </c>
      <c r="CI20" s="67"/>
      <c r="CJ20" s="342"/>
      <c r="CK20" s="344" t="s">
        <v>275</v>
      </c>
    </row>
    <row r="21" spans="3:89">
      <c r="C21" s="345" t="s">
        <v>276</v>
      </c>
      <c r="D21" s="41" t="s">
        <v>45</v>
      </c>
      <c r="F21" s="64" t="s">
        <v>67</v>
      </c>
      <c r="G21" s="55" t="s">
        <v>68</v>
      </c>
      <c r="H21" s="55" t="s">
        <v>64</v>
      </c>
      <c r="I21" s="55" t="s">
        <v>65</v>
      </c>
      <c r="J21" s="55"/>
      <c r="K21" s="56" t="s">
        <v>119</v>
      </c>
      <c r="L21" s="22" t="s">
        <v>119</v>
      </c>
      <c r="M21" s="22" t="s">
        <v>64</v>
      </c>
      <c r="N21" s="55" t="s">
        <v>65</v>
      </c>
      <c r="O21" s="55">
        <v>120</v>
      </c>
      <c r="P21" s="57" t="s">
        <v>120</v>
      </c>
      <c r="Q21" s="55" t="s">
        <v>120</v>
      </c>
      <c r="R21" s="55" t="s">
        <v>64</v>
      </c>
      <c r="S21" s="55" t="s">
        <v>65</v>
      </c>
      <c r="T21" s="65" t="s">
        <v>123</v>
      </c>
      <c r="U21" s="339" t="s">
        <v>124</v>
      </c>
      <c r="V21" s="22" t="s">
        <v>124</v>
      </c>
      <c r="W21" s="22" t="s">
        <v>64</v>
      </c>
      <c r="X21" s="55" t="s">
        <v>65</v>
      </c>
      <c r="Y21" s="65" t="s">
        <v>125</v>
      </c>
      <c r="Z21" s="60" t="s">
        <v>126</v>
      </c>
      <c r="AA21" s="22" t="s">
        <v>126</v>
      </c>
      <c r="AB21" s="23" t="s">
        <v>64</v>
      </c>
      <c r="AC21" s="55" t="s">
        <v>65</v>
      </c>
      <c r="AD21" s="65" t="s">
        <v>277</v>
      </c>
      <c r="AE21" s="62" t="s">
        <v>127</v>
      </c>
      <c r="AF21" s="22" t="s">
        <v>127</v>
      </c>
      <c r="AG21" s="22" t="s">
        <v>64</v>
      </c>
      <c r="AH21" s="55" t="s">
        <v>65</v>
      </c>
      <c r="AI21" s="65" t="s">
        <v>278</v>
      </c>
      <c r="AJ21" s="62" t="s">
        <v>128</v>
      </c>
      <c r="AK21" s="22" t="s">
        <v>128</v>
      </c>
      <c r="AL21" s="22" t="s">
        <v>64</v>
      </c>
      <c r="AM21" s="55" t="s">
        <v>65</v>
      </c>
      <c r="AN21" s="65" t="s">
        <v>279</v>
      </c>
      <c r="AO21" s="62" t="s">
        <v>129</v>
      </c>
      <c r="AP21" s="22" t="s">
        <v>129</v>
      </c>
      <c r="AQ21" s="22" t="s">
        <v>64</v>
      </c>
      <c r="AR21" s="55" t="s">
        <v>65</v>
      </c>
      <c r="AS21" s="65" t="s">
        <v>280</v>
      </c>
      <c r="AT21" s="62" t="s">
        <v>130</v>
      </c>
      <c r="AU21" s="22" t="s">
        <v>130</v>
      </c>
      <c r="AV21" s="22" t="s">
        <v>64</v>
      </c>
      <c r="AW21" s="55" t="s">
        <v>65</v>
      </c>
      <c r="AX21" s="345" t="s">
        <v>276</v>
      </c>
      <c r="AY21" s="41" t="s">
        <v>45</v>
      </c>
      <c r="BA21" s="64" t="s">
        <v>67</v>
      </c>
      <c r="BB21" s="55" t="s">
        <v>68</v>
      </c>
      <c r="BC21" s="55" t="s">
        <v>64</v>
      </c>
      <c r="BD21" s="55" t="s">
        <v>65</v>
      </c>
      <c r="BF21" s="64" t="s">
        <v>67</v>
      </c>
      <c r="BG21" s="55" t="s">
        <v>68</v>
      </c>
      <c r="BH21" s="55" t="s">
        <v>64</v>
      </c>
      <c r="BI21" s="55" t="s">
        <v>65</v>
      </c>
      <c r="BJ21" s="55"/>
      <c r="BK21" s="55"/>
      <c r="BL21" s="55" t="s">
        <v>281</v>
      </c>
      <c r="BM21" s="111"/>
      <c r="BN21" s="22"/>
      <c r="BO21" s="22" t="s">
        <v>64</v>
      </c>
      <c r="BP21" s="55" t="s">
        <v>65</v>
      </c>
      <c r="BQ21" s="346" t="s">
        <v>282</v>
      </c>
      <c r="BR21" s="346" t="s">
        <v>283</v>
      </c>
      <c r="BS21" s="55" t="s">
        <v>284</v>
      </c>
      <c r="BT21" s="22" t="s">
        <v>64</v>
      </c>
      <c r="BU21" s="55" t="s">
        <v>65</v>
      </c>
      <c r="BV21" s="55"/>
      <c r="BW21" s="341"/>
      <c r="BX21" s="55"/>
      <c r="BY21" s="22" t="s">
        <v>285</v>
      </c>
      <c r="BZ21" s="55" t="s">
        <v>68</v>
      </c>
      <c r="CA21" s="55" t="s">
        <v>64</v>
      </c>
      <c r="CB21" s="55" t="s">
        <v>65</v>
      </c>
      <c r="CD21" s="22" t="s">
        <v>67</v>
      </c>
      <c r="CE21" s="55" t="s">
        <v>68</v>
      </c>
      <c r="CF21" s="55" t="s">
        <v>64</v>
      </c>
      <c r="CG21" s="55" t="s">
        <v>65</v>
      </c>
      <c r="CH21" s="22" t="s">
        <v>67</v>
      </c>
      <c r="CI21" s="55" t="s">
        <v>68</v>
      </c>
      <c r="CJ21" s="55" t="s">
        <v>64</v>
      </c>
      <c r="CK21" s="55" t="s">
        <v>65</v>
      </c>
    </row>
    <row r="22" spans="3:89">
      <c r="C22" s="209" t="s">
        <v>133</v>
      </c>
      <c r="D22" s="347" t="s">
        <v>56</v>
      </c>
      <c r="E22">
        <v>8</v>
      </c>
      <c r="F22" s="13"/>
      <c r="G22" s="55"/>
      <c r="H22" s="55"/>
      <c r="I22" s="55"/>
      <c r="J22" s="66"/>
      <c r="K22" s="56" t="s">
        <v>67</v>
      </c>
      <c r="L22" s="22" t="s">
        <v>68</v>
      </c>
      <c r="M22" s="31"/>
      <c r="N22" s="27"/>
      <c r="O22" s="67" t="s">
        <v>100</v>
      </c>
      <c r="P22" s="68" t="s">
        <v>67</v>
      </c>
      <c r="Q22" s="27" t="s">
        <v>68</v>
      </c>
      <c r="R22" s="31"/>
      <c r="S22" s="27"/>
      <c r="T22" s="40" t="s">
        <v>134</v>
      </c>
      <c r="U22" s="339" t="s">
        <v>67</v>
      </c>
      <c r="V22" s="22" t="s">
        <v>68</v>
      </c>
      <c r="W22" s="27"/>
      <c r="X22" s="27"/>
      <c r="Y22" s="67" t="s">
        <v>135</v>
      </c>
      <c r="Z22" s="60" t="s">
        <v>67</v>
      </c>
      <c r="AA22" s="22" t="s">
        <v>68</v>
      </c>
      <c r="AB22" s="31"/>
      <c r="AC22" s="27"/>
      <c r="AD22" s="66"/>
      <c r="AE22" s="62" t="s">
        <v>67</v>
      </c>
      <c r="AF22" s="22" t="s">
        <v>68</v>
      </c>
      <c r="AG22" s="31"/>
      <c r="AH22" s="27"/>
      <c r="AI22" s="27"/>
      <c r="AJ22" s="62" t="s">
        <v>67</v>
      </c>
      <c r="AK22" s="22" t="s">
        <v>68</v>
      </c>
      <c r="AL22" s="31"/>
      <c r="AM22" s="27"/>
      <c r="AN22" s="27"/>
      <c r="AO22" s="62" t="s">
        <v>67</v>
      </c>
      <c r="AP22" s="22" t="s">
        <v>68</v>
      </c>
      <c r="AQ22" s="31"/>
      <c r="AR22" s="27"/>
      <c r="AS22" s="65" t="s">
        <v>208</v>
      </c>
      <c r="AT22" s="62" t="s">
        <v>67</v>
      </c>
      <c r="AU22" s="22" t="s">
        <v>68</v>
      </c>
      <c r="AV22" s="31"/>
      <c r="AW22" s="27"/>
      <c r="AX22" s="209" t="s">
        <v>133</v>
      </c>
      <c r="AY22" s="347" t="s">
        <v>56</v>
      </c>
      <c r="AZ22">
        <v>8</v>
      </c>
      <c r="BA22" s="13"/>
      <c r="BB22" s="55"/>
      <c r="BC22" s="55"/>
      <c r="BD22" s="55"/>
      <c r="BF22" s="138"/>
      <c r="BG22" s="55"/>
      <c r="BH22" s="55"/>
      <c r="BI22" s="55"/>
      <c r="BJ22" s="27"/>
      <c r="BK22" s="27"/>
      <c r="BL22" s="65" t="s">
        <v>208</v>
      </c>
      <c r="BM22" s="111" t="s">
        <v>67</v>
      </c>
      <c r="BN22" s="22" t="s">
        <v>68</v>
      </c>
      <c r="BO22" s="31"/>
      <c r="BP22" s="27"/>
      <c r="BQ22" s="27"/>
      <c r="BR22" s="111" t="s">
        <v>67</v>
      </c>
      <c r="BS22" s="22" t="s">
        <v>68</v>
      </c>
      <c r="BT22" s="31"/>
      <c r="BU22" s="27"/>
      <c r="BV22" s="27"/>
      <c r="BX22" s="27"/>
      <c r="BY22" s="63"/>
      <c r="BZ22" s="345"/>
      <c r="CA22" s="55"/>
      <c r="CB22" s="55"/>
      <c r="CC22">
        <v>54.010599999999997</v>
      </c>
      <c r="CD22" s="63"/>
      <c r="CE22" s="345"/>
      <c r="CF22" s="55"/>
      <c r="CG22" s="55"/>
      <c r="CH22" s="27"/>
      <c r="CI22" s="27"/>
      <c r="CJ22" s="27"/>
      <c r="CK22" s="27"/>
    </row>
    <row r="23" spans="3:89">
      <c r="C23" s="348">
        <v>25.8018</v>
      </c>
      <c r="D23" s="41" t="s">
        <v>286</v>
      </c>
      <c r="E23">
        <v>7</v>
      </c>
      <c r="F23" s="70">
        <v>733.39128700000003</v>
      </c>
      <c r="G23" s="30">
        <v>733.57889999999998</v>
      </c>
      <c r="H23" s="349">
        <v>849.3</v>
      </c>
      <c r="I23" s="29">
        <f>G23-F23</f>
        <v>0.18761299999994208</v>
      </c>
      <c r="J23" s="71">
        <v>162.05282</v>
      </c>
      <c r="K23" s="36">
        <f>F23+J23</f>
        <v>895.44410700000003</v>
      </c>
      <c r="L23" s="36">
        <v>895.76390000000004</v>
      </c>
      <c r="M23" s="350">
        <v>37.6</v>
      </c>
      <c r="N23" s="29">
        <f>L23-K23</f>
        <v>0.31979300000000421</v>
      </c>
      <c r="O23" s="9">
        <v>42.010599999999997</v>
      </c>
      <c r="P23" s="72">
        <f t="shared" ref="P23:P29" si="0">F23+O23</f>
        <v>775.40188699999999</v>
      </c>
      <c r="Q23" s="30" t="s">
        <v>74</v>
      </c>
      <c r="R23" s="31"/>
      <c r="S23" s="29"/>
      <c r="T23" s="9">
        <v>72.021124999999998</v>
      </c>
      <c r="U23" s="33">
        <f t="shared" ref="U23:U29" si="1">F23+T23</f>
        <v>805.41241200000002</v>
      </c>
      <c r="V23" s="29" t="s">
        <v>74</v>
      </c>
      <c r="W23" s="351"/>
      <c r="X23" s="29"/>
      <c r="Y23" s="9">
        <v>12</v>
      </c>
      <c r="Z23" s="75">
        <f t="shared" ref="Z23:Z29" si="2">F23+Y23</f>
        <v>745.39128700000003</v>
      </c>
      <c r="AA23" s="30" t="s">
        <v>74</v>
      </c>
      <c r="AB23" s="31"/>
      <c r="AC23" s="29"/>
      <c r="AD23" s="9">
        <v>144.04230000000001</v>
      </c>
      <c r="AE23" s="76">
        <f t="shared" ref="AE23:AE29" si="3">F23+AD23</f>
        <v>877.43358699999999</v>
      </c>
      <c r="AF23" s="76">
        <v>877.69489999999996</v>
      </c>
      <c r="AG23" s="77">
        <v>368.6</v>
      </c>
      <c r="AH23" s="29">
        <f>AF23-AE23</f>
        <v>0.26131299999997282</v>
      </c>
      <c r="AI23" s="9">
        <v>126.0317</v>
      </c>
      <c r="AJ23" s="76">
        <f t="shared" ref="AJ23:AJ29" si="4">F23+AI23</f>
        <v>859.42298700000003</v>
      </c>
      <c r="AK23" s="76">
        <v>859.63819999999998</v>
      </c>
      <c r="AL23" s="77">
        <v>144.6</v>
      </c>
      <c r="AM23" s="29">
        <f>AK23-AJ23</f>
        <v>0.21521299999994881</v>
      </c>
      <c r="AN23" s="9">
        <v>108.0211</v>
      </c>
      <c r="AO23" s="76">
        <f t="shared" ref="AO23:AO29" si="5">F23+AN23</f>
        <v>841.41238700000008</v>
      </c>
      <c r="AP23" s="76">
        <v>841.8818</v>
      </c>
      <c r="AQ23" s="77">
        <v>70.540000000000006</v>
      </c>
      <c r="AR23" s="29">
        <f>AP23-AO23</f>
        <v>0.4694129999999177</v>
      </c>
      <c r="AS23" s="9">
        <v>78.010599999999997</v>
      </c>
      <c r="AT23" s="76">
        <f t="shared" ref="AT23:AT29" si="6">F23+AS23</f>
        <v>811.40188699999999</v>
      </c>
      <c r="AU23" s="30" t="s">
        <v>74</v>
      </c>
      <c r="AV23" s="31"/>
      <c r="AW23" s="30"/>
      <c r="AX23" s="348">
        <v>25.8018</v>
      </c>
      <c r="AY23" s="41" t="s">
        <v>286</v>
      </c>
      <c r="AZ23">
        <v>7</v>
      </c>
      <c r="BA23" s="70">
        <v>733.39128700000003</v>
      </c>
      <c r="BB23" s="30">
        <v>733.57889999999998</v>
      </c>
      <c r="BC23" s="349">
        <v>849.3</v>
      </c>
      <c r="BD23" s="29">
        <f>BB23-BA23</f>
        <v>0.18761299999994208</v>
      </c>
      <c r="BE23">
        <v>324.10563999999999</v>
      </c>
      <c r="BF23" s="139">
        <f>BA23+BE23</f>
        <v>1057.4969270000001</v>
      </c>
      <c r="BG23" s="30">
        <v>1057.4969270000001</v>
      </c>
      <c r="BH23" s="31"/>
      <c r="BI23" s="29">
        <f>BG23-BF23</f>
        <v>0</v>
      </c>
      <c r="BJ23" s="30"/>
      <c r="BK23" s="30"/>
      <c r="BL23">
        <v>300.10564799999997</v>
      </c>
      <c r="BM23" s="121">
        <f>BF23-BL23</f>
        <v>757.39127900000017</v>
      </c>
      <c r="BN23" s="30" t="s">
        <v>74</v>
      </c>
      <c r="BO23" s="31"/>
      <c r="BP23" s="29"/>
      <c r="BQ23" s="9">
        <v>270.09508399999999</v>
      </c>
      <c r="BR23" s="121">
        <f>BF23-BQ23</f>
        <v>787.4018430000001</v>
      </c>
      <c r="BS23" s="30">
        <v>787.4018430000001</v>
      </c>
      <c r="BT23" s="31"/>
      <c r="BU23" s="29">
        <f>BS23-BR23</f>
        <v>0</v>
      </c>
      <c r="BV23" s="29"/>
      <c r="BW23" s="352"/>
      <c r="BX23">
        <v>42.021799999999999</v>
      </c>
      <c r="BY23" s="353">
        <f t="shared" ref="BY23:BY29" si="7">F23-BX23</f>
        <v>691.36948700000005</v>
      </c>
      <c r="BZ23" s="121">
        <v>691.48789999999997</v>
      </c>
      <c r="CA23" s="303">
        <v>1446</v>
      </c>
      <c r="CB23" s="354">
        <f>BZ23-BY23</f>
        <v>0.11841299999991861</v>
      </c>
      <c r="CC23">
        <v>54.010599999999997</v>
      </c>
      <c r="CD23" s="355">
        <f t="shared" ref="CD23:CD29" si="8">F23+CC23</f>
        <v>787.40188699999999</v>
      </c>
      <c r="CE23" s="166">
        <v>787.56029999999998</v>
      </c>
      <c r="CF23" s="221">
        <v>97.28</v>
      </c>
      <c r="CG23" s="164">
        <f>CE23-CD23</f>
        <v>0.15841299999999592</v>
      </c>
      <c r="CH23" s="356"/>
    </row>
    <row r="24" spans="3:89">
      <c r="C24" s="11" t="s">
        <v>287</v>
      </c>
      <c r="D24" s="41" t="s">
        <v>288</v>
      </c>
      <c r="E24">
        <v>6</v>
      </c>
      <c r="F24" s="70">
        <v>604.34869400000002</v>
      </c>
      <c r="G24" s="30">
        <v>604.43939999999998</v>
      </c>
      <c r="H24" s="349">
        <v>74560</v>
      </c>
      <c r="I24" s="29">
        <f t="shared" ref="I24:I29" si="9">G24-F24</f>
        <v>9.0705999999954656E-2</v>
      </c>
      <c r="J24" s="71">
        <v>162.05282</v>
      </c>
      <c r="K24" s="36">
        <f t="shared" ref="K24:K29" si="10">F24+J24</f>
        <v>766.40151400000002</v>
      </c>
      <c r="L24" s="30" t="s">
        <v>74</v>
      </c>
      <c r="M24" s="349"/>
      <c r="N24" s="29"/>
      <c r="O24" s="9">
        <v>42.010599999999997</v>
      </c>
      <c r="P24" s="72">
        <f t="shared" si="0"/>
        <v>646.35929399999998</v>
      </c>
      <c r="Q24" s="72">
        <v>646.52070000000003</v>
      </c>
      <c r="R24" s="151">
        <v>1328</v>
      </c>
      <c r="S24" s="29">
        <f>Q24-P24</f>
        <v>0.16140600000005634</v>
      </c>
      <c r="T24" s="9">
        <v>72.021124999999998</v>
      </c>
      <c r="U24" s="33">
        <f t="shared" si="1"/>
        <v>676.36981900000001</v>
      </c>
      <c r="V24" s="33">
        <v>676.51369999999997</v>
      </c>
      <c r="W24" s="357">
        <v>210</v>
      </c>
      <c r="X24" s="29">
        <f>V24-U24</f>
        <v>0.14388099999996484</v>
      </c>
      <c r="Y24" s="9">
        <v>12</v>
      </c>
      <c r="Z24" s="75">
        <f t="shared" si="2"/>
        <v>616.34869400000002</v>
      </c>
      <c r="AA24" s="75">
        <v>616.68550000000005</v>
      </c>
      <c r="AB24" s="358">
        <v>640.79999999999995</v>
      </c>
      <c r="AC24" s="29">
        <f>AA24-Z24</f>
        <v>0.33680600000002414</v>
      </c>
      <c r="AD24" s="9">
        <v>144.04230000000001</v>
      </c>
      <c r="AE24" s="76">
        <f t="shared" si="3"/>
        <v>748.39099400000009</v>
      </c>
      <c r="AF24" s="30" t="s">
        <v>74</v>
      </c>
      <c r="AG24" s="31"/>
      <c r="AH24" s="29"/>
      <c r="AI24" s="9">
        <v>126.0317</v>
      </c>
      <c r="AJ24" s="76">
        <f t="shared" si="4"/>
        <v>730.38039400000002</v>
      </c>
      <c r="AK24" s="76">
        <v>730.51430000000005</v>
      </c>
      <c r="AL24" s="77">
        <v>160.9</v>
      </c>
      <c r="AM24" s="29">
        <f>AK24-AJ24</f>
        <v>0.13390600000002451</v>
      </c>
      <c r="AN24" s="9">
        <v>108.0211</v>
      </c>
      <c r="AO24" s="76">
        <f t="shared" si="5"/>
        <v>712.36979400000007</v>
      </c>
      <c r="AP24" s="76">
        <v>712.16060000000004</v>
      </c>
      <c r="AQ24" s="77">
        <v>191.8</v>
      </c>
      <c r="AR24" s="29">
        <f t="shared" ref="AR24:AR29" si="11">AP24-AO24</f>
        <v>-0.20919400000002497</v>
      </c>
      <c r="AS24" s="9">
        <v>78.010599999999997</v>
      </c>
      <c r="AT24" s="76">
        <f t="shared" si="6"/>
        <v>682.35929399999998</v>
      </c>
      <c r="AU24" s="30" t="s">
        <v>74</v>
      </c>
      <c r="AV24" s="31"/>
      <c r="AW24" s="30"/>
      <c r="AX24" s="11" t="s">
        <v>287</v>
      </c>
      <c r="AY24" s="41" t="s">
        <v>288</v>
      </c>
      <c r="AZ24">
        <v>6</v>
      </c>
      <c r="BA24" s="70">
        <v>604.34869400000002</v>
      </c>
      <c r="BB24" s="30">
        <v>604.43939999999998</v>
      </c>
      <c r="BC24" s="349">
        <v>74560</v>
      </c>
      <c r="BD24" s="29">
        <f t="shared" ref="BD24:BD29" si="12">BB24-BA24</f>
        <v>9.0705999999954656E-2</v>
      </c>
      <c r="BE24">
        <v>324.10563999999999</v>
      </c>
      <c r="BF24" s="139">
        <f t="shared" ref="BF24:BF29" si="13">BA24+BE24</f>
        <v>928.45433400000002</v>
      </c>
      <c r="BG24" s="30">
        <v>928.45433400000002</v>
      </c>
      <c r="BH24" s="31"/>
      <c r="BI24" s="29">
        <f t="shared" ref="BI24:BI29" si="14">BG24-BF24</f>
        <v>0</v>
      </c>
      <c r="BJ24" s="30"/>
      <c r="BK24" s="30"/>
      <c r="BL24">
        <v>300.10564799999997</v>
      </c>
      <c r="BM24" s="121">
        <f t="shared" ref="BM24:BM29" si="15">BF24-BL24</f>
        <v>628.34868600000004</v>
      </c>
      <c r="BN24" s="359">
        <v>628.8329</v>
      </c>
      <c r="BO24" s="360">
        <v>108.1</v>
      </c>
      <c r="BP24" s="361">
        <f t="shared" ref="BP24:BP29" si="16">BN24-BM24</f>
        <v>0.48421399999995174</v>
      </c>
      <c r="BQ24" s="9">
        <v>270.09508399999999</v>
      </c>
      <c r="BR24" s="121">
        <f t="shared" ref="BR24:BR29" si="17">BF24-BQ24</f>
        <v>658.35924999999997</v>
      </c>
      <c r="BS24" s="121">
        <v>658.58320000000003</v>
      </c>
      <c r="BT24" s="128">
        <v>605.4</v>
      </c>
      <c r="BU24" s="29">
        <f t="shared" ref="BU24:BU29" si="18">BS24-BR24</f>
        <v>0.22395000000005894</v>
      </c>
      <c r="BV24" s="29"/>
      <c r="BW24" s="352"/>
      <c r="BX24">
        <v>42.021799999999999</v>
      </c>
      <c r="BY24" s="121">
        <f t="shared" si="7"/>
        <v>562.32689400000004</v>
      </c>
      <c r="BZ24" s="30" t="s">
        <v>74</v>
      </c>
      <c r="CA24" s="31"/>
      <c r="CB24" s="29"/>
      <c r="CC24">
        <v>54.010599999999997</v>
      </c>
      <c r="CD24" s="355">
        <f t="shared" si="8"/>
        <v>658.35929399999998</v>
      </c>
      <c r="CE24" s="166">
        <v>658.58320000000003</v>
      </c>
      <c r="CF24" s="221">
        <v>605.4</v>
      </c>
      <c r="CG24" s="164">
        <f t="shared" ref="CG24:CG29" si="19">CE24-CD24</f>
        <v>0.22390600000005634</v>
      </c>
      <c r="CH24" s="356"/>
    </row>
    <row r="25" spans="3:89">
      <c r="D25" s="41" t="s">
        <v>76</v>
      </c>
      <c r="E25">
        <v>5</v>
      </c>
      <c r="F25" s="70">
        <v>491.26463000000001</v>
      </c>
      <c r="G25" s="30">
        <v>491.41239999999999</v>
      </c>
      <c r="H25" s="349">
        <v>1437</v>
      </c>
      <c r="I25" s="29">
        <f t="shared" si="9"/>
        <v>0.14776999999997997</v>
      </c>
      <c r="J25" s="71">
        <v>162.05282</v>
      </c>
      <c r="K25" s="36">
        <f t="shared" si="10"/>
        <v>653.31745000000001</v>
      </c>
      <c r="L25" s="36">
        <v>652.95569999999998</v>
      </c>
      <c r="M25" s="350">
        <v>549.6</v>
      </c>
      <c r="N25" s="29">
        <f>L25-K25</f>
        <v>-0.3617500000000291</v>
      </c>
      <c r="O25" s="9">
        <v>42.010599999999997</v>
      </c>
      <c r="P25" s="72">
        <f t="shared" si="0"/>
        <v>533.27522999999997</v>
      </c>
      <c r="Q25" s="30" t="s">
        <v>74</v>
      </c>
      <c r="R25" s="31"/>
      <c r="S25" s="29"/>
      <c r="T25" s="9">
        <v>72.021124999999998</v>
      </c>
      <c r="U25" s="33">
        <f t="shared" si="1"/>
        <v>563.28575499999999</v>
      </c>
      <c r="V25" s="30" t="s">
        <v>74</v>
      </c>
      <c r="W25" s="349"/>
      <c r="X25" s="29"/>
      <c r="Y25" s="9">
        <v>12</v>
      </c>
      <c r="Z25" s="75">
        <f t="shared" si="2"/>
        <v>503.26463000000001</v>
      </c>
      <c r="AA25" s="30" t="s">
        <v>74</v>
      </c>
      <c r="AB25" s="31"/>
      <c r="AC25" s="29"/>
      <c r="AD25" s="9">
        <v>144.04230000000001</v>
      </c>
      <c r="AE25" s="76">
        <f t="shared" si="3"/>
        <v>635.30692999999997</v>
      </c>
      <c r="AF25" s="30" t="s">
        <v>74</v>
      </c>
      <c r="AG25" s="31"/>
      <c r="AH25" s="29"/>
      <c r="AI25" s="9">
        <v>126.0317</v>
      </c>
      <c r="AJ25" s="76">
        <f t="shared" si="4"/>
        <v>617.29633000000001</v>
      </c>
      <c r="AK25" s="30" t="s">
        <v>74</v>
      </c>
      <c r="AL25" s="31"/>
      <c r="AM25" s="29"/>
      <c r="AN25" s="9">
        <v>108.0211</v>
      </c>
      <c r="AO25" s="76">
        <f t="shared" si="5"/>
        <v>599.28573000000006</v>
      </c>
      <c r="AP25" s="76">
        <v>599.75409999999999</v>
      </c>
      <c r="AQ25" s="77">
        <v>267.5</v>
      </c>
      <c r="AR25" s="29">
        <f t="shared" si="11"/>
        <v>0.46836999999993623</v>
      </c>
      <c r="AS25" s="9">
        <v>78.010599999999997</v>
      </c>
      <c r="AT25" s="76">
        <f t="shared" si="6"/>
        <v>569.27522999999997</v>
      </c>
      <c r="AU25" s="76">
        <v>569.73440000000005</v>
      </c>
      <c r="AV25" s="77">
        <v>744</v>
      </c>
      <c r="AW25" s="29">
        <f>AU25-AT25</f>
        <v>0.45917000000008557</v>
      </c>
      <c r="AY25" s="41" t="s">
        <v>76</v>
      </c>
      <c r="AZ25">
        <v>5</v>
      </c>
      <c r="BA25" s="70">
        <v>491.26463000000001</v>
      </c>
      <c r="BB25" s="30">
        <v>491.41239999999999</v>
      </c>
      <c r="BC25" s="349">
        <v>1437</v>
      </c>
      <c r="BD25" s="29">
        <f t="shared" si="12"/>
        <v>0.14776999999997997</v>
      </c>
      <c r="BE25">
        <v>324.10563999999999</v>
      </c>
      <c r="BF25" s="139">
        <f t="shared" si="13"/>
        <v>815.37027</v>
      </c>
      <c r="BG25" s="30">
        <v>815.37027</v>
      </c>
      <c r="BH25" s="31"/>
      <c r="BI25" s="29">
        <f t="shared" si="14"/>
        <v>0</v>
      </c>
      <c r="BJ25" s="30"/>
      <c r="BK25" s="30"/>
      <c r="BL25">
        <v>300.10564799999997</v>
      </c>
      <c r="BM25" s="121">
        <f t="shared" si="15"/>
        <v>515.26462200000003</v>
      </c>
      <c r="BN25" s="121">
        <v>515.49800000000005</v>
      </c>
      <c r="BO25" s="128">
        <v>187.8</v>
      </c>
      <c r="BP25" s="29">
        <f t="shared" si="16"/>
        <v>0.23337800000001607</v>
      </c>
      <c r="BQ25" s="9">
        <v>270.09508399999999</v>
      </c>
      <c r="BR25" s="121">
        <f t="shared" si="17"/>
        <v>545.27518600000008</v>
      </c>
      <c r="BS25" s="30" t="s">
        <v>74</v>
      </c>
      <c r="BT25" s="31"/>
      <c r="BU25" s="29"/>
      <c r="BV25" s="29"/>
      <c r="BW25" s="352"/>
      <c r="BX25">
        <v>42.021799999999999</v>
      </c>
      <c r="BY25" s="121">
        <f t="shared" si="7"/>
        <v>449.24283000000003</v>
      </c>
      <c r="BZ25" s="121">
        <v>449.64789999999999</v>
      </c>
      <c r="CA25" s="303">
        <v>1016</v>
      </c>
      <c r="CB25" s="354">
        <f>BZ25-BY25</f>
        <v>0.40506999999996651</v>
      </c>
      <c r="CC25">
        <v>54.010599999999997</v>
      </c>
      <c r="CD25" s="355">
        <f t="shared" si="8"/>
        <v>545.27522999999997</v>
      </c>
      <c r="CE25" s="166" t="s">
        <v>74</v>
      </c>
      <c r="CF25" s="84"/>
      <c r="CG25" s="164"/>
      <c r="CH25" s="356"/>
    </row>
    <row r="26" spans="3:89">
      <c r="D26" s="41" t="s">
        <v>76</v>
      </c>
      <c r="E26">
        <v>4</v>
      </c>
      <c r="F26" s="70">
        <v>420.22751599999998</v>
      </c>
      <c r="G26" s="30">
        <v>420.07799999999997</v>
      </c>
      <c r="H26" s="349">
        <v>15760</v>
      </c>
      <c r="I26" s="29">
        <f t="shared" si="9"/>
        <v>-0.14951600000000553</v>
      </c>
      <c r="J26" s="71">
        <v>162.05282</v>
      </c>
      <c r="K26" s="36">
        <f t="shared" si="10"/>
        <v>582.28033600000003</v>
      </c>
      <c r="L26" s="36">
        <v>581.78219999999999</v>
      </c>
      <c r="M26" s="350">
        <v>744.2</v>
      </c>
      <c r="N26" s="29">
        <f>L26-K26</f>
        <v>-0.49813600000004499</v>
      </c>
      <c r="O26" s="9">
        <v>42.010599999999997</v>
      </c>
      <c r="P26" s="72">
        <f t="shared" si="0"/>
        <v>462.23811599999999</v>
      </c>
      <c r="Q26" s="30" t="s">
        <v>74</v>
      </c>
      <c r="R26" s="31"/>
      <c r="S26" s="29"/>
      <c r="T26" s="9">
        <v>72.021124999999998</v>
      </c>
      <c r="U26" s="33">
        <f t="shared" si="1"/>
        <v>492.24864099999996</v>
      </c>
      <c r="V26" s="33">
        <v>492.42950000000002</v>
      </c>
      <c r="W26" s="357">
        <v>528.79999999999995</v>
      </c>
      <c r="X26" s="29">
        <f>V26-U26</f>
        <v>0.18085900000005495</v>
      </c>
      <c r="Y26" s="9">
        <v>12</v>
      </c>
      <c r="Z26" s="75">
        <f t="shared" si="2"/>
        <v>432.22751599999998</v>
      </c>
      <c r="AA26" s="75">
        <v>432.11669999999998</v>
      </c>
      <c r="AB26" s="358">
        <v>2482</v>
      </c>
      <c r="AC26" s="29">
        <f>AA26-Z26</f>
        <v>-0.1108159999999998</v>
      </c>
      <c r="AD26" s="9">
        <v>144.04230000000001</v>
      </c>
      <c r="AE26" s="76">
        <f t="shared" si="3"/>
        <v>564.26981599999999</v>
      </c>
      <c r="AF26" s="76">
        <v>564.58759999999995</v>
      </c>
      <c r="AG26" s="77">
        <v>385.2</v>
      </c>
      <c r="AH26" s="29">
        <f>AF26-AE26</f>
        <v>0.31778399999996054</v>
      </c>
      <c r="AI26" s="9">
        <v>126.0317</v>
      </c>
      <c r="AJ26" s="76">
        <f t="shared" si="4"/>
        <v>546.25921599999992</v>
      </c>
      <c r="AK26" s="76">
        <v>545.78650000000005</v>
      </c>
      <c r="AL26" s="77">
        <v>620.20000000000005</v>
      </c>
      <c r="AM26" s="29">
        <f>AK26-AJ26</f>
        <v>-0.47271599999987757</v>
      </c>
      <c r="AN26" s="9">
        <v>108.0211</v>
      </c>
      <c r="AO26" s="76">
        <f t="shared" si="5"/>
        <v>528.24861599999997</v>
      </c>
      <c r="AP26" s="76">
        <v>528.26869999999997</v>
      </c>
      <c r="AQ26" s="77">
        <v>152.9</v>
      </c>
      <c r="AR26" s="29">
        <f t="shared" si="11"/>
        <v>2.0083999999997104E-2</v>
      </c>
      <c r="AS26" s="9">
        <v>78.010599999999997</v>
      </c>
      <c r="AT26" s="76">
        <f t="shared" si="6"/>
        <v>498.23811599999999</v>
      </c>
      <c r="AU26" s="30" t="s">
        <v>74</v>
      </c>
      <c r="AV26" s="31"/>
      <c r="AW26" s="29"/>
      <c r="AY26" s="41" t="s">
        <v>76</v>
      </c>
      <c r="AZ26">
        <v>4</v>
      </c>
      <c r="BA26" s="70">
        <v>420.22751599999998</v>
      </c>
      <c r="BB26" s="30">
        <v>420.07799999999997</v>
      </c>
      <c r="BC26" s="349">
        <v>15760</v>
      </c>
      <c r="BD26" s="29">
        <f t="shared" si="12"/>
        <v>-0.14951600000000553</v>
      </c>
      <c r="BE26">
        <v>324.10563999999999</v>
      </c>
      <c r="BF26" s="139">
        <f t="shared" si="13"/>
        <v>744.33315599999992</v>
      </c>
      <c r="BG26" s="359">
        <v>743.87099999999998</v>
      </c>
      <c r="BH26" s="360"/>
      <c r="BI26" s="361">
        <f t="shared" si="14"/>
        <v>-0.46215599999993628</v>
      </c>
      <c r="BJ26" s="30"/>
      <c r="BK26" s="30"/>
      <c r="BL26">
        <v>300.10564799999997</v>
      </c>
      <c r="BM26" s="121">
        <f t="shared" si="15"/>
        <v>444.22750799999994</v>
      </c>
      <c r="BN26" s="121">
        <v>444.16</v>
      </c>
      <c r="BO26" s="128">
        <v>1518</v>
      </c>
      <c r="BP26" s="29">
        <f t="shared" si="16"/>
        <v>-6.7507999999918411E-2</v>
      </c>
      <c r="BQ26" s="9">
        <v>270.09508399999999</v>
      </c>
      <c r="BR26" s="121">
        <f t="shared" si="17"/>
        <v>474.23807199999993</v>
      </c>
      <c r="BS26" s="121">
        <v>473.9939</v>
      </c>
      <c r="BT26" s="128">
        <v>248.8</v>
      </c>
      <c r="BU26" s="29">
        <f t="shared" si="18"/>
        <v>-0.244171999999935</v>
      </c>
      <c r="BV26" s="29"/>
      <c r="BW26" s="352"/>
      <c r="BX26">
        <v>42.021799999999999</v>
      </c>
      <c r="BY26" s="121">
        <f t="shared" si="7"/>
        <v>378.205716</v>
      </c>
      <c r="BZ26" s="121">
        <v>378.5376</v>
      </c>
      <c r="CA26" s="303">
        <v>380.8</v>
      </c>
      <c r="CB26" s="354">
        <f>BZ26-BY26</f>
        <v>0.33188400000000229</v>
      </c>
      <c r="CC26">
        <v>54.010599999999997</v>
      </c>
      <c r="CD26" s="355">
        <f t="shared" si="8"/>
        <v>474.23811599999999</v>
      </c>
      <c r="CE26" s="166">
        <v>473.9939</v>
      </c>
      <c r="CF26" s="221">
        <v>248.8</v>
      </c>
      <c r="CG26" s="164">
        <f t="shared" si="19"/>
        <v>-0.24421599999999444</v>
      </c>
      <c r="CH26" s="356"/>
    </row>
    <row r="27" spans="3:89">
      <c r="D27" s="41" t="s">
        <v>76</v>
      </c>
      <c r="E27">
        <v>3</v>
      </c>
      <c r="F27" s="70">
        <v>349.190403</v>
      </c>
      <c r="G27" s="30">
        <v>349.32679999999999</v>
      </c>
      <c r="H27" s="349">
        <v>7195</v>
      </c>
      <c r="I27" s="29">
        <f t="shared" si="9"/>
        <v>0.13639699999998811</v>
      </c>
      <c r="J27" s="71">
        <v>162.05282</v>
      </c>
      <c r="K27" s="36">
        <f t="shared" si="10"/>
        <v>511.243223</v>
      </c>
      <c r="L27" s="30" t="s">
        <v>74</v>
      </c>
      <c r="M27" s="31"/>
      <c r="N27" s="29"/>
      <c r="O27" s="9">
        <v>42.010599999999997</v>
      </c>
      <c r="P27" s="72">
        <f t="shared" si="0"/>
        <v>391.20100300000001</v>
      </c>
      <c r="Q27" s="72">
        <v>391.26</v>
      </c>
      <c r="R27" s="151">
        <v>190.3</v>
      </c>
      <c r="S27" s="29">
        <f>Q27-P27</f>
        <v>5.8996999999976651E-2</v>
      </c>
      <c r="T27" s="9">
        <v>72.021124999999998</v>
      </c>
      <c r="U27" s="33">
        <f t="shared" si="1"/>
        <v>421.21152799999999</v>
      </c>
      <c r="V27" s="33">
        <v>421.49579999999997</v>
      </c>
      <c r="W27" s="357">
        <v>4975</v>
      </c>
      <c r="X27" s="29">
        <f>V27-U27</f>
        <v>0.2842719999999872</v>
      </c>
      <c r="Y27" s="9">
        <v>12</v>
      </c>
      <c r="Z27" s="75">
        <f t="shared" si="2"/>
        <v>361.190403</v>
      </c>
      <c r="AA27" s="75">
        <v>361.22789999999998</v>
      </c>
      <c r="AB27" s="358">
        <v>582.4</v>
      </c>
      <c r="AC27" s="29">
        <f>AA27-Z27</f>
        <v>3.7496999999973468E-2</v>
      </c>
      <c r="AD27" s="9">
        <v>144.04230000000001</v>
      </c>
      <c r="AE27" s="76">
        <f t="shared" si="3"/>
        <v>493.23270300000001</v>
      </c>
      <c r="AF27" s="76">
        <v>493.4196</v>
      </c>
      <c r="AG27" s="77">
        <v>155.9</v>
      </c>
      <c r="AH27" s="29">
        <f>AF27-AE27</f>
        <v>0.18689699999998766</v>
      </c>
      <c r="AI27" s="9">
        <v>126.0317</v>
      </c>
      <c r="AJ27" s="76">
        <f t="shared" si="4"/>
        <v>475.222103</v>
      </c>
      <c r="AK27" s="76">
        <v>474.75580000000002</v>
      </c>
      <c r="AL27" s="77">
        <v>51.56</v>
      </c>
      <c r="AM27" s="29">
        <f>AK27-AJ27</f>
        <v>-0.46630299999998215</v>
      </c>
      <c r="AN27" s="9">
        <v>108.0211</v>
      </c>
      <c r="AO27" s="76">
        <f t="shared" si="5"/>
        <v>457.21150299999999</v>
      </c>
      <c r="AP27" s="30" t="s">
        <v>74</v>
      </c>
      <c r="AQ27" s="31"/>
      <c r="AR27" s="29"/>
      <c r="AS27" s="9">
        <v>78.010599999999997</v>
      </c>
      <c r="AT27" s="76">
        <f t="shared" si="6"/>
        <v>427.20100300000001</v>
      </c>
      <c r="AU27" s="76">
        <v>427.26920000000001</v>
      </c>
      <c r="AV27" s="77">
        <v>237</v>
      </c>
      <c r="AW27" s="29">
        <f>AU27-AT27</f>
        <v>6.8196999999997843E-2</v>
      </c>
      <c r="AY27" s="41" t="s">
        <v>76</v>
      </c>
      <c r="AZ27">
        <v>3</v>
      </c>
      <c r="BA27" s="70">
        <v>349.190403</v>
      </c>
      <c r="BB27" s="30">
        <v>349.32679999999999</v>
      </c>
      <c r="BC27" s="349">
        <v>7195</v>
      </c>
      <c r="BD27" s="29">
        <f t="shared" si="12"/>
        <v>0.13639699999998811</v>
      </c>
      <c r="BE27">
        <v>324.10563999999999</v>
      </c>
      <c r="BF27" s="139">
        <f t="shared" si="13"/>
        <v>673.29604300000005</v>
      </c>
      <c r="BG27" s="139">
        <v>673.45839999999998</v>
      </c>
      <c r="BH27" s="140">
        <v>94.92</v>
      </c>
      <c r="BI27" s="29">
        <f t="shared" si="14"/>
        <v>0.16235699999992903</v>
      </c>
      <c r="BJ27" s="30"/>
      <c r="BK27" s="30"/>
      <c r="BL27">
        <v>300.10564799999997</v>
      </c>
      <c r="BM27" s="121">
        <f t="shared" si="15"/>
        <v>373.19039500000008</v>
      </c>
      <c r="BN27" s="30" t="s">
        <v>74</v>
      </c>
      <c r="BO27" s="31"/>
      <c r="BP27" s="29"/>
      <c r="BQ27" s="9">
        <v>270.09508399999999</v>
      </c>
      <c r="BR27" s="121">
        <f t="shared" si="17"/>
        <v>403.20095900000007</v>
      </c>
      <c r="BS27" s="362">
        <v>403.6112</v>
      </c>
      <c r="BT27" s="363">
        <v>410.8</v>
      </c>
      <c r="BU27" s="361">
        <f t="shared" si="18"/>
        <v>0.41024099999992814</v>
      </c>
      <c r="BV27" s="29"/>
      <c r="BW27" s="352"/>
      <c r="BX27">
        <v>42.021799999999999</v>
      </c>
      <c r="BY27" s="121">
        <f t="shared" si="7"/>
        <v>307.16860300000002</v>
      </c>
      <c r="BZ27" s="30" t="s">
        <v>74</v>
      </c>
      <c r="CA27" s="31"/>
      <c r="CB27" s="29"/>
      <c r="CC27">
        <v>54.010599999999997</v>
      </c>
      <c r="CD27" s="355">
        <f t="shared" si="8"/>
        <v>403.20100300000001</v>
      </c>
      <c r="CE27" s="166">
        <v>403.6112</v>
      </c>
      <c r="CF27" s="221">
        <v>410.8</v>
      </c>
      <c r="CG27" s="164">
        <f t="shared" si="19"/>
        <v>0.41019699999998238</v>
      </c>
      <c r="CH27" s="356"/>
    </row>
    <row r="28" spans="3:89">
      <c r="D28" s="41" t="s">
        <v>289</v>
      </c>
      <c r="E28">
        <v>2</v>
      </c>
      <c r="F28" s="70">
        <v>278.15328899999997</v>
      </c>
      <c r="G28" s="30">
        <v>278.2824</v>
      </c>
      <c r="H28" s="349">
        <v>3788</v>
      </c>
      <c r="I28" s="29">
        <f t="shared" si="9"/>
        <v>0.12911100000002307</v>
      </c>
      <c r="J28" s="71">
        <v>162.05282</v>
      </c>
      <c r="K28" s="36">
        <f t="shared" si="10"/>
        <v>440.20610899999997</v>
      </c>
      <c r="L28" s="36">
        <v>439.94850000000002</v>
      </c>
      <c r="M28" s="350">
        <v>68840</v>
      </c>
      <c r="N28" s="29">
        <f>L28-K28</f>
        <v>-0.25760899999994535</v>
      </c>
      <c r="O28" s="9">
        <v>42.010599999999997</v>
      </c>
      <c r="P28" s="72">
        <f t="shared" si="0"/>
        <v>320.16388899999998</v>
      </c>
      <c r="Q28" s="72">
        <v>320.31259999999997</v>
      </c>
      <c r="R28" s="151">
        <v>248.7</v>
      </c>
      <c r="S28" s="29">
        <f>Q28-P28</f>
        <v>0.1487109999999916</v>
      </c>
      <c r="T28" s="9">
        <v>72.021124999999998</v>
      </c>
      <c r="U28" s="33">
        <f t="shared" si="1"/>
        <v>350.17441399999996</v>
      </c>
      <c r="V28" s="33">
        <v>350.31200000000001</v>
      </c>
      <c r="W28" s="357">
        <v>1000</v>
      </c>
      <c r="X28" s="29">
        <f>V28-U28</f>
        <v>0.13758600000005572</v>
      </c>
      <c r="Y28" s="9">
        <v>12</v>
      </c>
      <c r="Z28" s="75">
        <f t="shared" si="2"/>
        <v>290.15328899999997</v>
      </c>
      <c r="AA28" s="75">
        <v>290.25060000000002</v>
      </c>
      <c r="AB28" s="358">
        <v>44.96</v>
      </c>
      <c r="AC28" s="29">
        <f>AA28-Z28</f>
        <v>9.7311000000047443E-2</v>
      </c>
      <c r="AD28" s="9">
        <v>144.04230000000001</v>
      </c>
      <c r="AE28" s="76">
        <f t="shared" si="3"/>
        <v>422.19558899999998</v>
      </c>
      <c r="AF28" s="76">
        <v>422.45260000000002</v>
      </c>
      <c r="AG28" s="77">
        <v>1439</v>
      </c>
      <c r="AH28" s="29">
        <f>AF28-AE28</f>
        <v>0.25701100000003407</v>
      </c>
      <c r="AI28" s="9">
        <v>126.0317</v>
      </c>
      <c r="AJ28" s="76">
        <f t="shared" si="4"/>
        <v>404.18498899999997</v>
      </c>
      <c r="AK28" s="76">
        <v>404.33010000000002</v>
      </c>
      <c r="AL28" s="77">
        <v>94.66</v>
      </c>
      <c r="AM28" s="29">
        <f>AK28-AJ28</f>
        <v>0.14511100000004262</v>
      </c>
      <c r="AN28" s="9">
        <v>108.0211</v>
      </c>
      <c r="AO28" s="76">
        <f t="shared" si="5"/>
        <v>386.17438899999996</v>
      </c>
      <c r="AP28" s="76">
        <v>386.44720000000001</v>
      </c>
      <c r="AQ28" s="77">
        <v>461.3</v>
      </c>
      <c r="AR28" s="29">
        <f t="shared" si="11"/>
        <v>0.27281100000004699</v>
      </c>
      <c r="AS28" s="9">
        <v>78.010599999999997</v>
      </c>
      <c r="AT28" s="76">
        <f t="shared" si="6"/>
        <v>356.16388899999998</v>
      </c>
      <c r="AU28" s="76">
        <v>356.25229999999999</v>
      </c>
      <c r="AV28" s="77">
        <v>192.6</v>
      </c>
      <c r="AW28" s="29">
        <f>AU28-AT28</f>
        <v>8.8411000000007789E-2</v>
      </c>
      <c r="AY28" s="41" t="s">
        <v>289</v>
      </c>
      <c r="AZ28">
        <v>2</v>
      </c>
      <c r="BA28" s="70">
        <v>278.15328899999997</v>
      </c>
      <c r="BB28" s="30">
        <v>278.2824</v>
      </c>
      <c r="BC28" s="349">
        <v>3788</v>
      </c>
      <c r="BD28" s="29">
        <f t="shared" si="12"/>
        <v>0.12911100000002307</v>
      </c>
      <c r="BE28">
        <v>324.10563999999999</v>
      </c>
      <c r="BF28" s="139">
        <f t="shared" si="13"/>
        <v>602.25892899999997</v>
      </c>
      <c r="BG28" s="364">
        <v>602.67489999999998</v>
      </c>
      <c r="BH28" s="365">
        <v>720.1</v>
      </c>
      <c r="BI28" s="361">
        <f t="shared" si="14"/>
        <v>0.41597100000001319</v>
      </c>
      <c r="BJ28" s="30"/>
      <c r="BK28" s="30"/>
      <c r="BL28">
        <v>300.10564799999997</v>
      </c>
      <c r="BM28" s="121">
        <f t="shared" si="15"/>
        <v>302.15328099999999</v>
      </c>
      <c r="BN28" s="362">
        <v>302.65069999999997</v>
      </c>
      <c r="BO28" s="363">
        <v>1728</v>
      </c>
      <c r="BP28" s="361">
        <f t="shared" si="16"/>
        <v>0.49741899999997941</v>
      </c>
      <c r="BQ28" s="9">
        <v>270.09508399999999</v>
      </c>
      <c r="BR28" s="121">
        <f t="shared" si="17"/>
        <v>332.16384499999998</v>
      </c>
      <c r="BS28" s="362">
        <v>332.43180000000001</v>
      </c>
      <c r="BT28" s="363">
        <v>162.5</v>
      </c>
      <c r="BU28" s="29">
        <f t="shared" si="18"/>
        <v>0.26795500000002903</v>
      </c>
      <c r="BV28" s="29"/>
      <c r="BW28" s="352"/>
      <c r="BX28">
        <v>42.021799999999999</v>
      </c>
      <c r="BY28" s="121">
        <f t="shared" si="7"/>
        <v>236.13148899999999</v>
      </c>
      <c r="BZ28" s="121">
        <v>236.23840000000001</v>
      </c>
      <c r="CA28" s="303">
        <v>90.15</v>
      </c>
      <c r="CB28" s="354">
        <f>BZ28-BY28</f>
        <v>0.10691100000002507</v>
      </c>
      <c r="CC28">
        <v>54.010599999999997</v>
      </c>
      <c r="CD28" s="355">
        <f t="shared" si="8"/>
        <v>332.16388899999998</v>
      </c>
      <c r="CE28" s="166">
        <v>332.43180000000001</v>
      </c>
      <c r="CF28" s="221">
        <v>162.5</v>
      </c>
      <c r="CG28" s="164">
        <f t="shared" si="19"/>
        <v>0.26791100000002643</v>
      </c>
      <c r="CH28" s="356"/>
    </row>
    <row r="29" spans="3:89">
      <c r="D29" s="41" t="s">
        <v>49</v>
      </c>
      <c r="E29">
        <v>1</v>
      </c>
      <c r="F29" s="70">
        <v>147.11280400000001</v>
      </c>
      <c r="G29" s="30">
        <v>147.0984</v>
      </c>
      <c r="H29" s="349">
        <v>2307</v>
      </c>
      <c r="I29" s="29">
        <f t="shared" si="9"/>
        <v>-1.4404000000013184E-2</v>
      </c>
      <c r="J29" s="71">
        <v>162.05282</v>
      </c>
      <c r="K29" s="36">
        <f t="shared" si="10"/>
        <v>309.16562399999998</v>
      </c>
      <c r="L29" s="36">
        <v>309.16759999999999</v>
      </c>
      <c r="M29" s="350">
        <v>44.8</v>
      </c>
      <c r="N29" s="29">
        <f>L29-K29</f>
        <v>1.9760000000133005E-3</v>
      </c>
      <c r="O29" s="9">
        <v>42.010599999999997</v>
      </c>
      <c r="P29" s="72">
        <f t="shared" si="0"/>
        <v>189.12340399999999</v>
      </c>
      <c r="Q29" s="72">
        <v>189.11519999999999</v>
      </c>
      <c r="R29" s="151">
        <v>190</v>
      </c>
      <c r="S29" s="29">
        <f>Q29-P29</f>
        <v>-8.2040000000063174E-3</v>
      </c>
      <c r="T29" s="9">
        <v>72.021124999999998</v>
      </c>
      <c r="U29" s="33">
        <f t="shared" si="1"/>
        <v>219.13392900000002</v>
      </c>
      <c r="V29" s="30" t="s">
        <v>74</v>
      </c>
      <c r="W29" s="349"/>
      <c r="X29" s="29"/>
      <c r="Y29" s="9">
        <v>12</v>
      </c>
      <c r="Z29" s="75">
        <f t="shared" si="2"/>
        <v>159.11280400000001</v>
      </c>
      <c r="AA29" s="30" t="s">
        <v>74</v>
      </c>
      <c r="AB29" s="31"/>
      <c r="AC29" s="29"/>
      <c r="AD29" s="9">
        <v>144.04230000000001</v>
      </c>
      <c r="AE29" s="76">
        <f t="shared" si="3"/>
        <v>291.15510400000005</v>
      </c>
      <c r="AF29" s="30" t="s">
        <v>74</v>
      </c>
      <c r="AG29" s="31"/>
      <c r="AH29" s="29"/>
      <c r="AI29" s="9">
        <v>126.0317</v>
      </c>
      <c r="AJ29" s="76">
        <f t="shared" si="4"/>
        <v>273.14450399999998</v>
      </c>
      <c r="AK29" s="30" t="s">
        <v>74</v>
      </c>
      <c r="AL29" s="31"/>
      <c r="AM29" s="29"/>
      <c r="AN29" s="9">
        <v>108.0211</v>
      </c>
      <c r="AO29" s="76">
        <f t="shared" si="5"/>
        <v>255.13390400000003</v>
      </c>
      <c r="AP29" s="76">
        <v>255.22579999999999</v>
      </c>
      <c r="AQ29" s="77">
        <v>142.9</v>
      </c>
      <c r="AR29" s="29">
        <f t="shared" si="11"/>
        <v>9.1895999999962896E-2</v>
      </c>
      <c r="AS29" s="9">
        <v>78.010599999999997</v>
      </c>
      <c r="AT29" s="76">
        <f t="shared" si="6"/>
        <v>225.12340399999999</v>
      </c>
      <c r="AU29" s="30" t="s">
        <v>74</v>
      </c>
      <c r="AV29" s="31"/>
      <c r="AW29" s="29"/>
      <c r="AY29" s="41" t="s">
        <v>49</v>
      </c>
      <c r="AZ29">
        <v>1</v>
      </c>
      <c r="BA29" s="70">
        <v>147.11280400000001</v>
      </c>
      <c r="BB29" s="30">
        <v>147.0984</v>
      </c>
      <c r="BC29" s="349">
        <v>2307</v>
      </c>
      <c r="BD29" s="29">
        <f t="shared" si="12"/>
        <v>-1.4404000000013184E-2</v>
      </c>
      <c r="BE29">
        <v>324.10563999999999</v>
      </c>
      <c r="BF29" s="139">
        <f t="shared" si="13"/>
        <v>471.21844399999998</v>
      </c>
      <c r="BG29" s="366">
        <v>471.20260000000002</v>
      </c>
      <c r="BH29" s="93">
        <v>1177</v>
      </c>
      <c r="BI29" s="351">
        <f t="shared" si="14"/>
        <v>-1.5843999999958669E-2</v>
      </c>
      <c r="BJ29" s="30"/>
      <c r="BK29" s="30"/>
      <c r="BL29">
        <v>300.10564799999997</v>
      </c>
      <c r="BM29" s="302">
        <f t="shared" si="15"/>
        <v>171.112796</v>
      </c>
      <c r="BN29" s="302">
        <v>171.1002</v>
      </c>
      <c r="BO29" s="302">
        <v>144.19999999999999</v>
      </c>
      <c r="BP29" s="351">
        <f t="shared" si="16"/>
        <v>-1.259600000000205E-2</v>
      </c>
      <c r="BQ29" s="9">
        <v>270.09508399999999</v>
      </c>
      <c r="BR29" s="121">
        <f t="shared" si="17"/>
        <v>201.12335999999999</v>
      </c>
      <c r="BS29" s="121">
        <v>201.23949999999999</v>
      </c>
      <c r="BT29" s="128">
        <v>975.5</v>
      </c>
      <c r="BU29" s="29">
        <f t="shared" si="18"/>
        <v>0.11614000000000146</v>
      </c>
      <c r="BV29" s="29"/>
      <c r="BW29" s="352"/>
      <c r="BX29">
        <v>42.021799999999999</v>
      </c>
      <c r="BY29" s="121">
        <f t="shared" si="7"/>
        <v>105.09100400000001</v>
      </c>
      <c r="BZ29" s="30" t="s">
        <v>93</v>
      </c>
      <c r="CA29" s="31"/>
      <c r="CB29" s="29"/>
      <c r="CC29">
        <v>54.010599999999997</v>
      </c>
      <c r="CD29" s="355">
        <f t="shared" si="8"/>
        <v>201.12340399999999</v>
      </c>
      <c r="CE29" s="166">
        <v>201.27619999999999</v>
      </c>
      <c r="CF29" s="221">
        <v>116.4</v>
      </c>
      <c r="CG29" s="164">
        <f t="shared" si="19"/>
        <v>0.15279599999999505</v>
      </c>
      <c r="CH29" s="356"/>
    </row>
    <row r="30" spans="3:89" s="46" customFormat="1">
      <c r="F30" s="147"/>
      <c r="G30" s="147"/>
      <c r="H30" s="38">
        <f>SUM(H23:H29)</f>
        <v>105896.3</v>
      </c>
      <c r="I30" s="147"/>
      <c r="J30" s="367"/>
      <c r="K30" s="147"/>
      <c r="L30" s="147"/>
      <c r="M30" s="38">
        <f>SUM(M23:M29)</f>
        <v>70216.2</v>
      </c>
      <c r="N30" s="147"/>
      <c r="O30" s="147"/>
      <c r="P30" s="147"/>
      <c r="Q30" s="147"/>
      <c r="R30" s="38">
        <f>SUM(R24:R29)</f>
        <v>1957</v>
      </c>
      <c r="S30" s="147"/>
      <c r="T30" s="147"/>
      <c r="U30" s="147"/>
      <c r="V30" s="147"/>
      <c r="W30" s="38">
        <f>SUM(W24:W29)</f>
        <v>6713.8</v>
      </c>
      <c r="X30" s="147"/>
      <c r="Y30" s="147"/>
      <c r="Z30" s="147"/>
      <c r="AA30" s="147"/>
      <c r="AB30" s="38">
        <f>SUM(AB24:AB29)</f>
        <v>3750.1600000000003</v>
      </c>
      <c r="AC30" s="147"/>
      <c r="AD30" s="38"/>
      <c r="AE30" s="38"/>
      <c r="AF30" s="38"/>
      <c r="AG30" s="38">
        <f>SUM(AG23:AG29)</f>
        <v>2348.6999999999998</v>
      </c>
      <c r="AH30" s="38"/>
      <c r="AI30" s="38"/>
      <c r="AJ30" s="38"/>
      <c r="AK30" s="38"/>
      <c r="AL30" s="38">
        <f>SUM(AL23:AL29)</f>
        <v>1071.92</v>
      </c>
      <c r="AM30" s="38"/>
      <c r="AN30" s="38"/>
      <c r="AO30" s="38"/>
      <c r="AP30" s="38"/>
      <c r="AQ30" s="38">
        <f>SUM(AQ23:AQ29)</f>
        <v>1286.94</v>
      </c>
      <c r="AR30" s="38"/>
      <c r="AS30" s="38"/>
      <c r="AT30" s="38"/>
      <c r="AU30" s="38"/>
      <c r="AV30" s="38">
        <f>SUM(AV23:AV29)</f>
        <v>1173.5999999999999</v>
      </c>
      <c r="AW30" s="38"/>
      <c r="BA30" s="147"/>
      <c r="BB30" s="147"/>
      <c r="BC30" s="38">
        <f>SUM(BC23:BC29)</f>
        <v>105896.3</v>
      </c>
      <c r="BD30" s="147"/>
      <c r="BE30" s="147"/>
      <c r="BF30" s="147"/>
      <c r="BG30" s="147"/>
      <c r="BH30" s="147">
        <f>SUM(BH23:BH29)</f>
        <v>1992.02</v>
      </c>
      <c r="BI30" s="147"/>
      <c r="BJ30" s="147"/>
      <c r="BK30" s="147"/>
      <c r="BL30" s="38"/>
      <c r="BM30" s="38"/>
      <c r="BN30" s="38"/>
      <c r="BO30" s="38">
        <f>SUM(BO24:BO29)</f>
        <v>3686.1</v>
      </c>
      <c r="BP30" s="38"/>
      <c r="BQ30" s="38"/>
      <c r="BR30" s="38"/>
      <c r="BS30" s="38"/>
      <c r="BT30" s="38">
        <f>SUM(BT23:BT29)</f>
        <v>2403</v>
      </c>
      <c r="BU30" s="147"/>
      <c r="BW30" s="368"/>
      <c r="CD30" s="42"/>
      <c r="CE30" s="369"/>
      <c r="CF30" s="370"/>
      <c r="CG30" s="369"/>
    </row>
    <row r="31" spans="3:89" s="188" customFormat="1">
      <c r="H31" s="188">
        <v>1</v>
      </c>
      <c r="J31" s="371"/>
      <c r="M31" s="190">
        <f>M30/H30</f>
        <v>0.66306565951784902</v>
      </c>
      <c r="R31" s="190">
        <f>R30/H30</f>
        <v>1.8480343505863753E-2</v>
      </c>
      <c r="W31" s="188">
        <f>W30/H30</f>
        <v>6.3399759953841631E-2</v>
      </c>
      <c r="AB31" s="188">
        <f>AB30/H30</f>
        <v>3.5413513031144622E-2</v>
      </c>
      <c r="AG31" s="188">
        <f>AG30/H30</f>
        <v>2.2179245167206027E-2</v>
      </c>
      <c r="AL31" s="188">
        <f>AL30/H30</f>
        <v>1.0122355549721757E-2</v>
      </c>
      <c r="AQ31" s="188">
        <f>AQ30/H30</f>
        <v>1.21528325352255E-2</v>
      </c>
      <c r="AV31" s="188">
        <f>AV30/H30</f>
        <v>1.1082540183179203E-2</v>
      </c>
      <c r="BH31" s="188">
        <v>1</v>
      </c>
      <c r="BO31" s="188">
        <f>BO30/BH30</f>
        <v>1.8504332285820424</v>
      </c>
      <c r="BT31" s="188">
        <f>BT30/BH30</f>
        <v>1.2063131896266102</v>
      </c>
      <c r="BW31" s="372"/>
      <c r="CD31" s="101"/>
      <c r="CE31" s="373"/>
      <c r="CF31" s="374"/>
      <c r="CG31" s="373"/>
    </row>
    <row r="32" spans="3:89" s="188" customFormat="1">
      <c r="J32" s="371"/>
      <c r="M32" s="375">
        <v>1</v>
      </c>
      <c r="R32" s="190"/>
      <c r="BA32" s="188">
        <f>BA29+BB12</f>
        <v>309.16562399999998</v>
      </c>
      <c r="BW32" s="372"/>
      <c r="CD32" s="101"/>
      <c r="CE32" s="373"/>
      <c r="CF32" s="374"/>
      <c r="CG32" s="373"/>
    </row>
    <row r="33" spans="2:85" s="188" customFormat="1">
      <c r="J33" s="371"/>
      <c r="M33" s="190"/>
      <c r="R33" s="190"/>
      <c r="BW33" s="372"/>
      <c r="CD33" s="101"/>
      <c r="CE33" s="373"/>
      <c r="CF33" s="374"/>
      <c r="CG33" s="373"/>
    </row>
    <row r="34" spans="2:85">
      <c r="F34" t="s">
        <v>290</v>
      </c>
      <c r="M34" s="46"/>
    </row>
    <row r="35" spans="2:85">
      <c r="C35" s="41"/>
      <c r="D35" s="90"/>
      <c r="F35" s="9"/>
      <c r="H35" s="94"/>
      <c r="I35" s="92"/>
      <c r="J35" s="376" t="s">
        <v>291</v>
      </c>
      <c r="K35" s="376"/>
      <c r="L35" s="376"/>
      <c r="M35" s="376"/>
      <c r="O35" s="102" t="s">
        <v>149</v>
      </c>
      <c r="P35" s="92"/>
      <c r="Q35" s="92"/>
      <c r="R35" s="94"/>
      <c r="S35" s="92"/>
      <c r="T35" s="102" t="s">
        <v>149</v>
      </c>
      <c r="W35" s="46"/>
      <c r="Y35" s="39" t="s">
        <v>292</v>
      </c>
      <c r="Z35" s="39"/>
      <c r="AA35" s="39"/>
      <c r="AB35" s="39"/>
      <c r="BW35" s="352"/>
      <c r="BX35" s="377" t="s">
        <v>171</v>
      </c>
      <c r="BY35" s="9"/>
      <c r="BZ35" s="9"/>
      <c r="CA35" s="46"/>
      <c r="CB35" s="92"/>
      <c r="CD35" s="43"/>
      <c r="CE35" s="120"/>
      <c r="CF35" s="370"/>
      <c r="CG35" s="378"/>
    </row>
    <row r="36" spans="2:85">
      <c r="C36" s="41"/>
      <c r="E36" s="92"/>
      <c r="F36" s="103" t="s">
        <v>152</v>
      </c>
      <c r="G36" s="104" t="s">
        <v>44</v>
      </c>
      <c r="H36" s="105" t="s">
        <v>64</v>
      </c>
      <c r="I36" s="103" t="s">
        <v>137</v>
      </c>
      <c r="J36" s="108" t="s">
        <v>100</v>
      </c>
      <c r="K36" s="107" t="s">
        <v>153</v>
      </c>
      <c r="L36" s="108" t="s">
        <v>154</v>
      </c>
      <c r="M36" s="109" t="s">
        <v>64</v>
      </c>
      <c r="N36" s="109" t="s">
        <v>116</v>
      </c>
      <c r="O36" s="108" t="s">
        <v>134</v>
      </c>
      <c r="P36" s="379" t="s">
        <v>155</v>
      </c>
      <c r="Q36" s="108" t="s">
        <v>156</v>
      </c>
      <c r="R36" s="109" t="s">
        <v>64</v>
      </c>
      <c r="S36" s="109" t="s">
        <v>116</v>
      </c>
      <c r="T36" s="55">
        <v>150</v>
      </c>
      <c r="U36" s="178" t="s">
        <v>157</v>
      </c>
      <c r="V36" s="109" t="s">
        <v>157</v>
      </c>
      <c r="W36" s="109" t="s">
        <v>64</v>
      </c>
      <c r="X36" s="109" t="s">
        <v>61</v>
      </c>
      <c r="Y36" s="380" t="s">
        <v>158</v>
      </c>
      <c r="Z36" s="91" t="s">
        <v>159</v>
      </c>
      <c r="AA36" s="5" t="s">
        <v>159</v>
      </c>
      <c r="AB36" s="5"/>
      <c r="AC36" s="109" t="s">
        <v>116</v>
      </c>
      <c r="AD36" s="380" t="s">
        <v>160</v>
      </c>
      <c r="AE36" s="91" t="s">
        <v>162</v>
      </c>
      <c r="AF36" s="5" t="s">
        <v>162</v>
      </c>
      <c r="AG36" s="109"/>
      <c r="AH36" s="109" t="s">
        <v>116</v>
      </c>
      <c r="AI36" s="380" t="s">
        <v>163</v>
      </c>
      <c r="AJ36" s="91" t="s">
        <v>164</v>
      </c>
      <c r="AK36" s="5" t="s">
        <v>164</v>
      </c>
      <c r="AL36" s="109"/>
      <c r="AM36" s="109" t="s">
        <v>116</v>
      </c>
      <c r="AN36" s="381" t="s">
        <v>293</v>
      </c>
      <c r="AO36" s="382" t="s">
        <v>294</v>
      </c>
      <c r="AP36" s="383" t="s">
        <v>295</v>
      </c>
      <c r="AQ36" s="109"/>
      <c r="AR36" s="109" t="s">
        <v>116</v>
      </c>
      <c r="AS36" s="384" t="s">
        <v>293</v>
      </c>
      <c r="AT36" s="385" t="s">
        <v>296</v>
      </c>
      <c r="AU36" s="383" t="s">
        <v>296</v>
      </c>
      <c r="AV36" s="109"/>
      <c r="AW36" s="109" t="s">
        <v>116</v>
      </c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X36" s="78" t="s">
        <v>297</v>
      </c>
      <c r="BY36" s="108" t="s">
        <v>298</v>
      </c>
      <c r="BZ36" s="109" t="s">
        <v>64</v>
      </c>
      <c r="CA36" s="109" t="s">
        <v>116</v>
      </c>
    </row>
    <row r="37" spans="2:85">
      <c r="D37" s="41" t="s">
        <v>45</v>
      </c>
      <c r="F37" s="109" t="s">
        <v>67</v>
      </c>
      <c r="G37" s="109" t="s">
        <v>166</v>
      </c>
      <c r="H37" s="5"/>
      <c r="I37" s="109" t="s">
        <v>65</v>
      </c>
      <c r="J37" s="109" t="s">
        <v>117</v>
      </c>
      <c r="K37" s="113" t="s">
        <v>67</v>
      </c>
      <c r="L37" s="109" t="s">
        <v>167</v>
      </c>
      <c r="M37" s="5"/>
      <c r="N37" s="109" t="s">
        <v>65</v>
      </c>
      <c r="O37" s="103" t="s">
        <v>168</v>
      </c>
      <c r="P37" s="386" t="s">
        <v>67</v>
      </c>
      <c r="Q37" s="109" t="s">
        <v>167</v>
      </c>
      <c r="R37" s="5"/>
      <c r="S37" s="109" t="s">
        <v>65</v>
      </c>
      <c r="T37" s="67" t="s">
        <v>135</v>
      </c>
      <c r="U37" s="178" t="s">
        <v>67</v>
      </c>
      <c r="V37" s="109" t="s">
        <v>167</v>
      </c>
      <c r="W37" s="109"/>
      <c r="X37" s="109" t="s">
        <v>65</v>
      </c>
      <c r="Y37" s="5"/>
      <c r="Z37" s="91" t="s">
        <v>169</v>
      </c>
      <c r="AA37" s="5" t="s">
        <v>68</v>
      </c>
      <c r="AB37" s="5" t="s">
        <v>64</v>
      </c>
      <c r="AC37" s="109" t="s">
        <v>65</v>
      </c>
      <c r="AD37" s="109"/>
      <c r="AE37" s="91" t="s">
        <v>169</v>
      </c>
      <c r="AF37" s="5" t="s">
        <v>68</v>
      </c>
      <c r="AG37" s="109" t="s">
        <v>170</v>
      </c>
      <c r="AH37" s="109" t="s">
        <v>65</v>
      </c>
      <c r="AI37" s="109"/>
      <c r="AJ37" s="91" t="s">
        <v>169</v>
      </c>
      <c r="AK37" s="5" t="s">
        <v>68</v>
      </c>
      <c r="AL37" s="109" t="s">
        <v>170</v>
      </c>
      <c r="AM37" s="109" t="s">
        <v>65</v>
      </c>
      <c r="AN37" s="387"/>
      <c r="AO37" s="388" t="s">
        <v>169</v>
      </c>
      <c r="AP37" s="383" t="s">
        <v>68</v>
      </c>
      <c r="AQ37" s="109" t="s">
        <v>170</v>
      </c>
      <c r="AR37" s="109" t="s">
        <v>65</v>
      </c>
      <c r="AS37" s="387"/>
      <c r="AT37" s="388" t="s">
        <v>169</v>
      </c>
      <c r="AU37" s="383" t="s">
        <v>68</v>
      </c>
      <c r="AV37" s="109" t="s">
        <v>170</v>
      </c>
      <c r="AW37" s="109" t="s">
        <v>65</v>
      </c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X37" s="78" t="s">
        <v>299</v>
      </c>
      <c r="BY37" s="109" t="s">
        <v>167</v>
      </c>
      <c r="BZ37" s="5"/>
      <c r="CA37" s="109" t="s">
        <v>65</v>
      </c>
    </row>
    <row r="38" spans="2:85">
      <c r="C38" s="41"/>
      <c r="D38" s="347" t="s">
        <v>56</v>
      </c>
      <c r="E38">
        <v>1</v>
      </c>
      <c r="F38" s="115">
        <v>266.06928099999999</v>
      </c>
      <c r="G38" s="115">
        <v>266.27730000000003</v>
      </c>
      <c r="H38" s="300">
        <v>283.7</v>
      </c>
      <c r="I38" s="117">
        <f t="shared" ref="I38:I44" si="20">G38-F38</f>
        <v>0.2080190000000357</v>
      </c>
      <c r="J38" s="9">
        <v>120.04226</v>
      </c>
      <c r="K38" s="118">
        <f t="shared" ref="K38:K44" si="21">F38-J38</f>
        <v>146.02702099999999</v>
      </c>
      <c r="L38" s="5" t="s">
        <v>74</v>
      </c>
      <c r="M38" s="116"/>
      <c r="N38" s="117"/>
      <c r="O38" s="9">
        <v>90.031694999999999</v>
      </c>
      <c r="P38" s="389">
        <f t="shared" ref="P38:P44" si="22">F38-O38</f>
        <v>176.03758599999998</v>
      </c>
      <c r="Q38" s="115" t="s">
        <v>74</v>
      </c>
      <c r="R38" s="116"/>
      <c r="S38" s="117"/>
      <c r="T38" s="120">
        <v>150.05282399999999</v>
      </c>
      <c r="U38" s="390">
        <f t="shared" ref="U38:U44" si="23">F38-T38</f>
        <v>116.016457</v>
      </c>
      <c r="V38" s="391" t="s">
        <v>93</v>
      </c>
      <c r="W38" s="391"/>
      <c r="X38" s="391"/>
      <c r="Y38">
        <v>18.010565</v>
      </c>
      <c r="Z38" s="76">
        <f t="shared" ref="Z38:Z44" si="24">F38-Y38</f>
        <v>248.058716</v>
      </c>
      <c r="AA38" s="5" t="s">
        <v>74</v>
      </c>
      <c r="AB38" s="116"/>
      <c r="AC38" s="117"/>
      <c r="AD38">
        <v>36.021129999999999</v>
      </c>
      <c r="AE38" s="392">
        <f t="shared" ref="AE38:AE44" si="25">F38-AD38</f>
        <v>230.04815099999999</v>
      </c>
      <c r="AF38" s="392">
        <v>230.20849999999999</v>
      </c>
      <c r="AG38" s="171">
        <v>479.5</v>
      </c>
      <c r="AH38" s="391">
        <f>AF38-AE38</f>
        <v>0.16034899999999652</v>
      </c>
      <c r="AI38">
        <v>54.031694999999999</v>
      </c>
      <c r="AJ38" s="392">
        <f t="shared" ref="AJ38:AJ44" si="26">F38-AI38</f>
        <v>212.03758599999998</v>
      </c>
      <c r="AK38" s="392">
        <v>212.16540000000001</v>
      </c>
      <c r="AL38" s="171">
        <v>109.2</v>
      </c>
      <c r="AM38" s="391">
        <f>AK38-AJ38</f>
        <v>0.12781400000002918</v>
      </c>
      <c r="AN38" s="9">
        <f>AI38+AN50</f>
        <v>84.04222</v>
      </c>
      <c r="AO38" s="392">
        <f t="shared" ref="AO38:AO43" si="27">K38-AN38</f>
        <v>61.98480099999999</v>
      </c>
      <c r="AP38" s="391" t="s">
        <v>93</v>
      </c>
      <c r="AQ38" s="251"/>
      <c r="AR38" s="391"/>
      <c r="AS38" s="9">
        <v>78.010599999999997</v>
      </c>
      <c r="AT38" s="170">
        <f>F38+AS38</f>
        <v>344.079881</v>
      </c>
      <c r="AU38" s="183" t="s">
        <v>74</v>
      </c>
      <c r="AV38" s="251"/>
      <c r="AW38" s="391"/>
      <c r="AX38" s="391"/>
      <c r="AY38" s="391"/>
      <c r="AZ38" s="391"/>
      <c r="BA38" s="391"/>
      <c r="BB38" s="391"/>
      <c r="BC38" s="391"/>
      <c r="BD38" s="391"/>
      <c r="BE38" s="391"/>
      <c r="BF38" s="391"/>
      <c r="BG38" s="391"/>
      <c r="BH38" s="391"/>
      <c r="BI38" s="391"/>
      <c r="BJ38" s="391"/>
      <c r="BK38" s="391"/>
      <c r="BL38" s="391"/>
      <c r="BM38" s="391"/>
      <c r="BN38" s="391"/>
      <c r="BO38" s="391"/>
      <c r="BP38" s="391"/>
      <c r="BQ38" s="391"/>
      <c r="BR38" s="391"/>
      <c r="BS38" s="391"/>
      <c r="BT38" s="391"/>
      <c r="BU38" s="391"/>
      <c r="BV38" s="391"/>
      <c r="BW38" s="279">
        <v>180.06338</v>
      </c>
      <c r="BX38" s="139">
        <f t="shared" ref="BX38:BX44" si="28">U49-BW38</f>
        <v>248.05872099999999</v>
      </c>
      <c r="BY38" s="5"/>
      <c r="BZ38" s="116"/>
      <c r="CA38" s="393"/>
      <c r="CB38" s="5"/>
    </row>
    <row r="39" spans="2:85">
      <c r="B39" s="9">
        <f t="shared" ref="B39:B44" si="29">F39-Y38</f>
        <v>377.10130900000001</v>
      </c>
      <c r="C39" s="41"/>
      <c r="D39" s="41" t="s">
        <v>286</v>
      </c>
      <c r="E39">
        <v>2</v>
      </c>
      <c r="F39" s="115">
        <v>395.111874</v>
      </c>
      <c r="G39" s="115">
        <v>395.21409999999997</v>
      </c>
      <c r="H39" s="300">
        <v>3084</v>
      </c>
      <c r="I39" s="117">
        <f t="shared" si="20"/>
        <v>0.10222599999997328</v>
      </c>
      <c r="J39" s="9">
        <v>120.04226</v>
      </c>
      <c r="K39" s="118">
        <f t="shared" si="21"/>
        <v>275.069614</v>
      </c>
      <c r="L39" s="118">
        <v>275.1671</v>
      </c>
      <c r="M39" s="123">
        <v>3821</v>
      </c>
      <c r="N39" s="117">
        <f t="shared" ref="N39:N44" si="30">L39-K39</f>
        <v>9.7486000000003514E-2</v>
      </c>
      <c r="O39" s="9">
        <v>90.031694999999999</v>
      </c>
      <c r="P39" s="389">
        <f t="shared" si="22"/>
        <v>305.08017899999999</v>
      </c>
      <c r="Q39" s="389">
        <v>305.28820000000002</v>
      </c>
      <c r="R39" s="394">
        <v>155.4</v>
      </c>
      <c r="S39" s="117">
        <f>Q39-P39</f>
        <v>0.20802100000003065</v>
      </c>
      <c r="T39" s="120">
        <v>150.05282399999999</v>
      </c>
      <c r="U39" s="395">
        <f t="shared" si="23"/>
        <v>245.05905000000001</v>
      </c>
      <c r="V39" s="395">
        <v>245.2989</v>
      </c>
      <c r="W39" s="396">
        <v>839.9</v>
      </c>
      <c r="X39" s="391">
        <f>V39-U39</f>
        <v>0.2398499999999899</v>
      </c>
      <c r="Y39">
        <v>18.010565</v>
      </c>
      <c r="Z39" s="76">
        <f t="shared" si="24"/>
        <v>377.10130900000001</v>
      </c>
      <c r="AA39" s="76">
        <v>377.31650000000002</v>
      </c>
      <c r="AB39" s="77">
        <v>358.5</v>
      </c>
      <c r="AC39" s="117">
        <f>AA39-Z39</f>
        <v>0.21519100000000435</v>
      </c>
      <c r="AD39">
        <v>36.021129999999999</v>
      </c>
      <c r="AE39" s="170">
        <f t="shared" si="25"/>
        <v>359.09074399999997</v>
      </c>
      <c r="AF39" s="170">
        <v>359.24549999999999</v>
      </c>
      <c r="AG39" s="171">
        <v>7655</v>
      </c>
      <c r="AH39" s="391">
        <f t="shared" ref="AH39:AH44" si="31">AF39-AE39</f>
        <v>0.15475600000002032</v>
      </c>
      <c r="AI39">
        <v>54.031694999999999</v>
      </c>
      <c r="AJ39" s="170">
        <f t="shared" si="26"/>
        <v>341.08017899999999</v>
      </c>
      <c r="AK39" s="170">
        <v>341.39830000000001</v>
      </c>
      <c r="AL39" s="171">
        <v>1063</v>
      </c>
      <c r="AM39" s="391">
        <f t="shared" ref="AM39:AM44" si="32">AK39-AJ39</f>
        <v>0.31812100000001919</v>
      </c>
      <c r="AN39" s="9">
        <v>84.04222</v>
      </c>
      <c r="AO39" s="170">
        <f t="shared" si="27"/>
        <v>191.02739400000002</v>
      </c>
      <c r="AP39" s="170">
        <v>191.09020000000001</v>
      </c>
      <c r="AQ39" s="171">
        <v>64.680000000000007</v>
      </c>
      <c r="AR39" s="391">
        <f>AP39-AO39</f>
        <v>6.280599999999481E-2</v>
      </c>
      <c r="AS39" s="9">
        <v>78.010599999999997</v>
      </c>
      <c r="AT39" s="170">
        <f t="shared" ref="AT39:AT44" si="33">F39+AS39</f>
        <v>473.12247400000001</v>
      </c>
      <c r="AU39" s="170">
        <v>473.05180000000001</v>
      </c>
      <c r="AV39" s="171">
        <v>4041</v>
      </c>
      <c r="AW39" s="391">
        <f>AU39-AT39</f>
        <v>-7.0673999999996795E-2</v>
      </c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391"/>
      <c r="BT39" s="391"/>
      <c r="BU39" s="391"/>
      <c r="BV39" s="391"/>
      <c r="BW39" s="279">
        <v>180.06338</v>
      </c>
      <c r="BX39" s="139">
        <f t="shared" si="28"/>
        <v>377.10131400000006</v>
      </c>
      <c r="BY39" s="5"/>
      <c r="BZ39" s="116"/>
      <c r="CA39" s="117"/>
      <c r="CB39" s="5"/>
    </row>
    <row r="40" spans="2:85">
      <c r="B40" s="9">
        <f t="shared" si="29"/>
        <v>490.18537300000003</v>
      </c>
      <c r="C40" s="41"/>
      <c r="D40" s="41" t="s">
        <v>288</v>
      </c>
      <c r="E40">
        <v>3</v>
      </c>
      <c r="F40" s="115">
        <v>508.19593800000001</v>
      </c>
      <c r="G40" s="115">
        <v>508.50170000000003</v>
      </c>
      <c r="H40" s="300">
        <v>139.9</v>
      </c>
      <c r="I40" s="117">
        <f t="shared" si="20"/>
        <v>0.30576200000001563</v>
      </c>
      <c r="J40" s="9">
        <v>120.04226</v>
      </c>
      <c r="K40" s="118">
        <f t="shared" si="21"/>
        <v>388.15367800000001</v>
      </c>
      <c r="L40" s="118">
        <v>388.01609999999999</v>
      </c>
      <c r="M40" s="123">
        <v>1280</v>
      </c>
      <c r="N40" s="117">
        <f t="shared" si="30"/>
        <v>-0.13757800000001907</v>
      </c>
      <c r="O40" s="9">
        <v>90.031694999999999</v>
      </c>
      <c r="P40" s="389">
        <f t="shared" si="22"/>
        <v>418.164243</v>
      </c>
      <c r="Q40" s="115" t="s">
        <v>74</v>
      </c>
      <c r="R40" s="116"/>
      <c r="S40" s="117"/>
      <c r="T40" s="120">
        <v>150.05282399999999</v>
      </c>
      <c r="U40" s="395">
        <f t="shared" si="23"/>
        <v>358.14311400000003</v>
      </c>
      <c r="V40" s="395">
        <v>358.39929999999998</v>
      </c>
      <c r="W40" s="396">
        <v>1369</v>
      </c>
      <c r="X40" s="391">
        <f>V40-U40</f>
        <v>0.25618599999995695</v>
      </c>
      <c r="Y40">
        <v>18.010565</v>
      </c>
      <c r="Z40" s="76">
        <f t="shared" si="24"/>
        <v>490.18537300000003</v>
      </c>
      <c r="AA40" s="115" t="s">
        <v>74</v>
      </c>
      <c r="AB40" s="116"/>
      <c r="AC40" s="117"/>
      <c r="AD40">
        <v>36.021129999999999</v>
      </c>
      <c r="AE40" s="170">
        <f t="shared" si="25"/>
        <v>472.17480799999998</v>
      </c>
      <c r="AF40" s="170">
        <v>472.33139999999997</v>
      </c>
      <c r="AG40" s="171">
        <v>2950</v>
      </c>
      <c r="AH40" s="391">
        <f t="shared" si="31"/>
        <v>0.15659199999998918</v>
      </c>
      <c r="AI40">
        <v>54.031694999999999</v>
      </c>
      <c r="AJ40" s="170">
        <f t="shared" si="26"/>
        <v>454.164243</v>
      </c>
      <c r="AK40" s="170">
        <v>454.55470000000003</v>
      </c>
      <c r="AL40" s="171">
        <v>3862</v>
      </c>
      <c r="AM40" s="391">
        <f t="shared" si="32"/>
        <v>0.39045700000002626</v>
      </c>
      <c r="AN40" s="9">
        <v>84.04222</v>
      </c>
      <c r="AO40" s="170">
        <f t="shared" si="27"/>
        <v>304.11145800000003</v>
      </c>
      <c r="AP40" s="170">
        <v>304.3974</v>
      </c>
      <c r="AQ40" s="171">
        <v>685.2</v>
      </c>
      <c r="AR40" s="391">
        <f>AP40-AO40</f>
        <v>0.28594199999997727</v>
      </c>
      <c r="AS40" s="9">
        <v>78.010599999999997</v>
      </c>
      <c r="AT40" s="170">
        <f t="shared" si="33"/>
        <v>586.20653800000002</v>
      </c>
      <c r="AU40" s="170">
        <v>585.92740000000003</v>
      </c>
      <c r="AV40" s="171">
        <v>540.79999999999995</v>
      </c>
      <c r="AW40" s="391">
        <f>AU40-AT40</f>
        <v>-0.27913799999998901</v>
      </c>
      <c r="AX40" s="393"/>
      <c r="AY40" s="393"/>
      <c r="AZ40" s="393"/>
      <c r="BA40" s="393"/>
      <c r="BB40" s="393"/>
      <c r="BC40" s="393"/>
      <c r="BD40" s="393"/>
      <c r="BE40" s="393"/>
      <c r="BF40" s="393"/>
      <c r="BG40" s="393"/>
      <c r="BH40" s="393"/>
      <c r="BI40" s="393"/>
      <c r="BJ40" s="393"/>
      <c r="BK40" s="393"/>
      <c r="BL40" s="393"/>
      <c r="BM40" s="393"/>
      <c r="BN40" s="393"/>
      <c r="BO40" s="393"/>
      <c r="BP40" s="393"/>
      <c r="BQ40" s="393"/>
      <c r="BR40" s="393"/>
      <c r="BS40" s="393"/>
      <c r="BT40" s="393"/>
      <c r="BU40" s="393"/>
      <c r="BV40" s="393"/>
      <c r="BW40" s="279">
        <v>180.06338</v>
      </c>
      <c r="BX40" s="139">
        <f t="shared" si="28"/>
        <v>490.18537799999996</v>
      </c>
      <c r="BY40" s="5"/>
      <c r="BZ40" s="116"/>
      <c r="CA40" s="117"/>
      <c r="CB40" s="5"/>
    </row>
    <row r="41" spans="2:85">
      <c r="B41" s="9">
        <f t="shared" si="29"/>
        <v>561.222487</v>
      </c>
      <c r="C41" s="41"/>
      <c r="D41" s="41" t="s">
        <v>76</v>
      </c>
      <c r="E41">
        <v>4</v>
      </c>
      <c r="F41" s="115">
        <v>579.23305200000004</v>
      </c>
      <c r="G41" s="115">
        <v>579.42740000000003</v>
      </c>
      <c r="H41" s="300">
        <v>437.1</v>
      </c>
      <c r="I41" s="117">
        <f t="shared" si="20"/>
        <v>0.19434799999999086</v>
      </c>
      <c r="J41" s="9">
        <v>120.04226</v>
      </c>
      <c r="K41" s="118">
        <f t="shared" si="21"/>
        <v>459.19079200000004</v>
      </c>
      <c r="L41" s="118">
        <v>458.97269999999997</v>
      </c>
      <c r="M41" s="123">
        <v>2016</v>
      </c>
      <c r="N41" s="391">
        <f t="shared" si="30"/>
        <v>-0.21809200000006967</v>
      </c>
      <c r="O41" s="9">
        <v>90.031694999999999</v>
      </c>
      <c r="P41" s="389">
        <f t="shared" si="22"/>
        <v>489.20135700000003</v>
      </c>
      <c r="Q41" s="115" t="s">
        <v>74</v>
      </c>
      <c r="R41" s="116"/>
      <c r="S41" s="117"/>
      <c r="T41" s="120">
        <v>150.05282399999999</v>
      </c>
      <c r="U41" s="395">
        <f t="shared" si="23"/>
        <v>429.18022800000006</v>
      </c>
      <c r="V41" s="395">
        <v>429.1891</v>
      </c>
      <c r="W41" s="396">
        <v>998.8</v>
      </c>
      <c r="X41" s="391">
        <f>V41-U41</f>
        <v>8.8719999999398169E-3</v>
      </c>
      <c r="Y41">
        <v>18.010565</v>
      </c>
      <c r="Z41" s="76">
        <f t="shared" si="24"/>
        <v>561.222487</v>
      </c>
      <c r="AA41" s="76">
        <v>561.4212</v>
      </c>
      <c r="AB41" s="77">
        <v>209.7</v>
      </c>
      <c r="AC41" s="117">
        <f>AA41-Z41</f>
        <v>0.19871299999999792</v>
      </c>
      <c r="AD41">
        <v>36.021129999999999</v>
      </c>
      <c r="AE41" s="170">
        <f t="shared" si="25"/>
        <v>543.21192200000007</v>
      </c>
      <c r="AF41" s="170">
        <v>543.17460000000005</v>
      </c>
      <c r="AG41" s="77">
        <v>1225</v>
      </c>
      <c r="AH41" s="391">
        <f t="shared" si="31"/>
        <v>-3.7322000000017397E-2</v>
      </c>
      <c r="AI41">
        <v>54.031694999999999</v>
      </c>
      <c r="AJ41" s="170">
        <f t="shared" si="26"/>
        <v>525.20135700000003</v>
      </c>
      <c r="AK41" s="170">
        <v>525.37300000000005</v>
      </c>
      <c r="AL41" s="77">
        <v>412.4</v>
      </c>
      <c r="AM41" s="391">
        <f t="shared" si="32"/>
        <v>0.17164300000001731</v>
      </c>
      <c r="AN41" s="9">
        <v>84.04222</v>
      </c>
      <c r="AO41" s="170">
        <f t="shared" si="27"/>
        <v>375.14857200000006</v>
      </c>
      <c r="AP41" s="183" t="s">
        <v>74</v>
      </c>
      <c r="AQ41" s="116"/>
      <c r="AR41" s="391"/>
      <c r="AS41" s="9">
        <v>78.010599999999997</v>
      </c>
      <c r="AT41" s="170">
        <f t="shared" si="33"/>
        <v>657.243652</v>
      </c>
      <c r="AU41" s="170">
        <v>657.71510000000001</v>
      </c>
      <c r="AV41" s="77">
        <v>419.9</v>
      </c>
      <c r="AW41" s="391">
        <f>AU41-AT41</f>
        <v>0.47144800000000942</v>
      </c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279">
        <v>180.06338</v>
      </c>
      <c r="BX41" s="139">
        <f t="shared" si="28"/>
        <v>561.2224920000001</v>
      </c>
      <c r="BY41" s="5"/>
      <c r="BZ41" s="116"/>
      <c r="CA41" s="117"/>
      <c r="CB41" s="5"/>
    </row>
    <row r="42" spans="2:85">
      <c r="B42" s="9">
        <f t="shared" si="29"/>
        <v>632.25960099999998</v>
      </c>
      <c r="C42" s="41"/>
      <c r="D42" s="41" t="s">
        <v>76</v>
      </c>
      <c r="E42">
        <v>5</v>
      </c>
      <c r="F42" s="115">
        <v>650.27016600000002</v>
      </c>
      <c r="G42" s="115">
        <v>650.68179999999995</v>
      </c>
      <c r="H42" s="300">
        <v>218.8</v>
      </c>
      <c r="I42" s="117">
        <f t="shared" si="20"/>
        <v>0.41163399999993544</v>
      </c>
      <c r="J42" s="9">
        <v>120.04226</v>
      </c>
      <c r="K42" s="118">
        <f t="shared" si="21"/>
        <v>530.22790600000008</v>
      </c>
      <c r="L42" s="118">
        <v>530.11249999999995</v>
      </c>
      <c r="M42" s="123">
        <v>499</v>
      </c>
      <c r="N42" s="117">
        <f t="shared" si="30"/>
        <v>-0.11540600000012091</v>
      </c>
      <c r="O42" s="9">
        <v>90.031694999999999</v>
      </c>
      <c r="P42" s="389">
        <f t="shared" si="22"/>
        <v>560.238471</v>
      </c>
      <c r="Q42" s="389">
        <v>560.52650000000006</v>
      </c>
      <c r="R42" s="394">
        <v>1047</v>
      </c>
      <c r="S42" s="117">
        <f>Q42-P42</f>
        <v>0.28802900000005138</v>
      </c>
      <c r="T42" s="120">
        <v>150.05282399999999</v>
      </c>
      <c r="U42" s="395">
        <f t="shared" si="23"/>
        <v>500.21734200000003</v>
      </c>
      <c r="V42" s="395">
        <v>499.9966</v>
      </c>
      <c r="W42" s="396">
        <v>244.4</v>
      </c>
      <c r="X42" s="391">
        <f>V42-U42</f>
        <v>-0.22074200000002975</v>
      </c>
      <c r="Y42">
        <v>18.010565</v>
      </c>
      <c r="Z42" s="76">
        <f t="shared" si="24"/>
        <v>632.25960099999998</v>
      </c>
      <c r="AA42" s="76">
        <v>632.47469999999998</v>
      </c>
      <c r="AB42" s="77">
        <v>674.6</v>
      </c>
      <c r="AC42" s="117">
        <f>AA42-Z42</f>
        <v>0.21509900000000926</v>
      </c>
      <c r="AD42">
        <v>36.021129999999999</v>
      </c>
      <c r="AE42" s="170">
        <f t="shared" si="25"/>
        <v>614.24903600000005</v>
      </c>
      <c r="AF42" s="170">
        <v>614.14120000000003</v>
      </c>
      <c r="AG42" s="77">
        <v>1417</v>
      </c>
      <c r="AH42" s="391">
        <f t="shared" si="31"/>
        <v>-0.10783600000002025</v>
      </c>
      <c r="AI42">
        <v>54.031694999999999</v>
      </c>
      <c r="AJ42" s="170">
        <f t="shared" si="26"/>
        <v>596.238471</v>
      </c>
      <c r="AK42" s="183" t="s">
        <v>74</v>
      </c>
      <c r="AL42" s="116"/>
      <c r="AM42" s="391"/>
      <c r="AN42" s="9">
        <v>84.04222</v>
      </c>
      <c r="AO42" s="170">
        <f t="shared" si="27"/>
        <v>446.18568600000009</v>
      </c>
      <c r="AP42" s="183" t="s">
        <v>74</v>
      </c>
      <c r="AQ42" s="116"/>
      <c r="AR42" s="391"/>
      <c r="AS42" s="9">
        <v>78.010599999999997</v>
      </c>
      <c r="AT42" s="170">
        <f t="shared" si="33"/>
        <v>728.28076599999997</v>
      </c>
      <c r="AU42" s="183" t="s">
        <v>74</v>
      </c>
      <c r="AV42" s="116"/>
      <c r="AW42" s="391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279">
        <v>180.06338</v>
      </c>
      <c r="BX42" s="139">
        <f t="shared" si="28"/>
        <v>632.25960600000008</v>
      </c>
      <c r="BY42" s="5"/>
      <c r="BZ42" s="116"/>
      <c r="CA42" s="117"/>
      <c r="CB42" s="5"/>
    </row>
    <row r="43" spans="2:85">
      <c r="B43" s="9">
        <f t="shared" si="29"/>
        <v>703.29671499999995</v>
      </c>
      <c r="C43" s="41"/>
      <c r="D43" s="41" t="s">
        <v>76</v>
      </c>
      <c r="E43">
        <v>6</v>
      </c>
      <c r="F43" s="115">
        <v>721.30727999999999</v>
      </c>
      <c r="G43" s="115">
        <v>721.69759999999997</v>
      </c>
      <c r="H43" s="300">
        <v>362.4</v>
      </c>
      <c r="I43" s="117">
        <f t="shared" si="20"/>
        <v>0.39031999999997424</v>
      </c>
      <c r="J43" s="9">
        <v>120.04226</v>
      </c>
      <c r="K43" s="118">
        <f t="shared" si="21"/>
        <v>601.26502000000005</v>
      </c>
      <c r="L43" s="118">
        <v>601.34169999999995</v>
      </c>
      <c r="M43" s="123">
        <v>692.6</v>
      </c>
      <c r="N43" s="117">
        <f t="shared" si="30"/>
        <v>7.6679999999896609E-2</v>
      </c>
      <c r="O43" s="9">
        <v>90.031694999999999</v>
      </c>
      <c r="P43" s="389">
        <f t="shared" si="22"/>
        <v>631.27558499999998</v>
      </c>
      <c r="Q43" s="389">
        <v>631.50699999999995</v>
      </c>
      <c r="R43" s="394">
        <v>126</v>
      </c>
      <c r="S43" s="117">
        <f>Q43-P43</f>
        <v>0.23141499999996995</v>
      </c>
      <c r="T43" s="120">
        <v>150.05282399999999</v>
      </c>
      <c r="U43" s="395">
        <f t="shared" si="23"/>
        <v>571.254456</v>
      </c>
      <c r="V43" s="183" t="s">
        <v>74</v>
      </c>
      <c r="W43" s="251"/>
      <c r="X43" s="391"/>
      <c r="Y43">
        <v>18.010565</v>
      </c>
      <c r="Z43" s="76">
        <f t="shared" si="24"/>
        <v>703.29671499999995</v>
      </c>
      <c r="AA43" s="76">
        <v>703.74549999999999</v>
      </c>
      <c r="AB43" s="77">
        <v>702.2</v>
      </c>
      <c r="AC43" s="117">
        <f>AA43-Z43</f>
        <v>0.44878500000004351</v>
      </c>
      <c r="AD43">
        <v>36.021129999999999</v>
      </c>
      <c r="AE43" s="170">
        <f t="shared" si="25"/>
        <v>685.28615000000002</v>
      </c>
      <c r="AF43" s="170">
        <v>685.4769</v>
      </c>
      <c r="AG43" s="77">
        <v>592.20000000000005</v>
      </c>
      <c r="AH43" s="391">
        <f t="shared" si="31"/>
        <v>0.19074999999997999</v>
      </c>
      <c r="AI43">
        <v>54.031694999999999</v>
      </c>
      <c r="AJ43" s="170">
        <f t="shared" si="26"/>
        <v>667.27558499999998</v>
      </c>
      <c r="AK43" s="170">
        <v>667.35350000000005</v>
      </c>
      <c r="AL43" s="77">
        <v>445.7</v>
      </c>
      <c r="AM43" s="391">
        <f t="shared" si="32"/>
        <v>7.7915000000075452E-2</v>
      </c>
      <c r="AN43" s="9">
        <v>84.04222</v>
      </c>
      <c r="AO43" s="170">
        <f t="shared" si="27"/>
        <v>517.22280000000001</v>
      </c>
      <c r="AP43" s="170">
        <v>517.26049999999998</v>
      </c>
      <c r="AQ43" s="77">
        <v>78.23</v>
      </c>
      <c r="AR43" s="391">
        <f>AP43-AO43</f>
        <v>3.7699999999972533E-2</v>
      </c>
      <c r="AS43" s="9">
        <v>78.010599999999997</v>
      </c>
      <c r="AT43" s="170">
        <f t="shared" si="33"/>
        <v>799.31787999999995</v>
      </c>
      <c r="AU43" s="183" t="s">
        <v>74</v>
      </c>
      <c r="AV43" s="116"/>
      <c r="AW43" s="391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279">
        <v>180.06338</v>
      </c>
      <c r="BX43" s="139">
        <f t="shared" si="28"/>
        <v>703.29672000000005</v>
      </c>
      <c r="BY43" s="189">
        <v>703.74549999999999</v>
      </c>
      <c r="BZ43" s="140">
        <v>702.2</v>
      </c>
      <c r="CA43" s="393">
        <f>BY43-BX43</f>
        <v>0.44877999999994245</v>
      </c>
      <c r="CB43" s="189" t="s">
        <v>194</v>
      </c>
    </row>
    <row r="44" spans="2:85">
      <c r="B44" s="9">
        <f t="shared" si="29"/>
        <v>834.33719899999994</v>
      </c>
      <c r="C44" s="41"/>
      <c r="D44" s="41" t="s">
        <v>289</v>
      </c>
      <c r="E44">
        <v>7</v>
      </c>
      <c r="F44" s="115">
        <v>852.34776399999998</v>
      </c>
      <c r="G44" s="115">
        <v>852.63739999999996</v>
      </c>
      <c r="H44" s="300">
        <v>665.8</v>
      </c>
      <c r="I44" s="117">
        <f t="shared" si="20"/>
        <v>0.28963599999997314</v>
      </c>
      <c r="J44" s="9">
        <v>120.04226</v>
      </c>
      <c r="K44" s="118">
        <f t="shared" si="21"/>
        <v>732.30550399999993</v>
      </c>
      <c r="L44" s="118">
        <v>732.31060000000002</v>
      </c>
      <c r="M44" s="123">
        <v>2138</v>
      </c>
      <c r="N44" s="117">
        <f t="shared" si="30"/>
        <v>5.0960000000941363E-3</v>
      </c>
      <c r="O44" s="9">
        <v>90.031694999999999</v>
      </c>
      <c r="P44" s="389">
        <f t="shared" si="22"/>
        <v>762.31606899999997</v>
      </c>
      <c r="Q44" s="115" t="s">
        <v>74</v>
      </c>
      <c r="R44" s="116"/>
      <c r="S44" s="117"/>
      <c r="T44" s="120">
        <v>150.05282399999999</v>
      </c>
      <c r="U44" s="395">
        <f t="shared" si="23"/>
        <v>702.29494</v>
      </c>
      <c r="V44" s="395">
        <v>702.4117</v>
      </c>
      <c r="W44" s="396">
        <v>131.9</v>
      </c>
      <c r="X44" s="391">
        <f>V44-U44</f>
        <v>0.11675999999999931</v>
      </c>
      <c r="Y44">
        <v>18.010565</v>
      </c>
      <c r="Z44" s="76">
        <f t="shared" si="24"/>
        <v>834.33719899999994</v>
      </c>
      <c r="AA44" s="115" t="s">
        <v>74</v>
      </c>
      <c r="AB44" s="116"/>
      <c r="AC44" s="117"/>
      <c r="AD44">
        <v>36.021129999999999</v>
      </c>
      <c r="AE44" s="170">
        <f t="shared" si="25"/>
        <v>816.32663400000001</v>
      </c>
      <c r="AF44" s="170">
        <v>816.5634</v>
      </c>
      <c r="AG44" s="77">
        <v>687.1</v>
      </c>
      <c r="AH44" s="391">
        <f t="shared" si="31"/>
        <v>0.23676599999998871</v>
      </c>
      <c r="AI44">
        <v>54.031694999999999</v>
      </c>
      <c r="AJ44" s="170">
        <f t="shared" si="26"/>
        <v>798.31606899999997</v>
      </c>
      <c r="AK44" s="170">
        <v>798.64170000000001</v>
      </c>
      <c r="AL44" s="77">
        <v>286.89999999999998</v>
      </c>
      <c r="AM44" s="391">
        <f t="shared" si="32"/>
        <v>0.32563100000004397</v>
      </c>
      <c r="AN44" s="9">
        <v>84.04222</v>
      </c>
      <c r="AO44" s="170">
        <f>K44-AN47</f>
        <v>654.29490399999997</v>
      </c>
      <c r="AP44" s="170">
        <v>654.31730000000005</v>
      </c>
      <c r="AQ44" s="77">
        <v>1285</v>
      </c>
      <c r="AR44" s="391">
        <f>AP44-AO44</f>
        <v>2.2396000000071581E-2</v>
      </c>
      <c r="AS44" s="9">
        <v>78.010599999999997</v>
      </c>
      <c r="AT44" s="170">
        <f t="shared" si="33"/>
        <v>930.35836399999994</v>
      </c>
      <c r="AU44" s="183" t="s">
        <v>74</v>
      </c>
      <c r="AV44" s="116"/>
      <c r="AW44" s="391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279">
        <v>180.06338</v>
      </c>
      <c r="BX44" s="139">
        <f t="shared" si="28"/>
        <v>834.33720399999993</v>
      </c>
      <c r="BY44" s="5"/>
      <c r="BZ44" s="116"/>
      <c r="CA44" s="117"/>
    </row>
    <row r="45" spans="2:85">
      <c r="D45" s="41" t="s">
        <v>49</v>
      </c>
      <c r="E45">
        <v>8</v>
      </c>
      <c r="F45" s="4"/>
      <c r="G45" s="4"/>
      <c r="H45" s="38">
        <f>SUM(H38:H44)</f>
        <v>5191.7</v>
      </c>
      <c r="I45" s="4"/>
      <c r="J45" s="4"/>
      <c r="K45" s="4"/>
      <c r="L45" s="4"/>
      <c r="M45" s="38">
        <f>SUM(M39:M44)</f>
        <v>10446.6</v>
      </c>
      <c r="N45" s="4"/>
      <c r="O45" s="4"/>
      <c r="P45" s="4"/>
      <c r="Q45" s="4"/>
      <c r="R45" s="38">
        <f>SUM(R39:R44)</f>
        <v>1328.4</v>
      </c>
      <c r="S45" s="4"/>
      <c r="T45" s="4"/>
      <c r="U45" s="4"/>
      <c r="V45" s="4"/>
      <c r="W45" s="38">
        <f>SUM(W39:W44)</f>
        <v>3584</v>
      </c>
      <c r="X45" s="4"/>
      <c r="Y45" s="4"/>
      <c r="Z45" s="4"/>
      <c r="AA45" s="4"/>
      <c r="AB45" s="38">
        <f>SUM(AB39:AB44)</f>
        <v>1945.0000000000002</v>
      </c>
      <c r="AC45" s="397"/>
      <c r="AD45" s="3"/>
      <c r="AE45" s="3"/>
      <c r="AF45" s="3"/>
      <c r="AG45" s="38">
        <f>SUM(AG38:AG44)</f>
        <v>15005.800000000001</v>
      </c>
      <c r="AH45" s="3"/>
      <c r="AI45" s="3"/>
      <c r="AJ45" s="3"/>
      <c r="AK45" s="3"/>
      <c r="AL45" s="38">
        <f>SUM(AL38:AL44)</f>
        <v>6179.1999999999989</v>
      </c>
      <c r="AM45" s="4"/>
      <c r="AN45" s="3"/>
      <c r="AO45" s="3"/>
      <c r="AP45" s="3"/>
      <c r="AQ45" s="38">
        <f>SUM(AQ39:AQ44)</f>
        <v>2113.11</v>
      </c>
      <c r="AR45" s="4"/>
      <c r="AS45" s="3"/>
      <c r="AT45" s="3"/>
      <c r="AU45" s="3"/>
      <c r="AV45" s="38">
        <f>SUM(AV38:AV44)</f>
        <v>5001.7</v>
      </c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/>
    </row>
    <row r="46" spans="2:85" s="188" customFormat="1">
      <c r="H46" s="130">
        <v>1</v>
      </c>
      <c r="I46" s="130"/>
      <c r="J46" s="130"/>
      <c r="K46" s="130"/>
      <c r="L46" s="130"/>
      <c r="M46" s="130">
        <f>M45/H45</f>
        <v>2.0121732765760734</v>
      </c>
      <c r="N46" s="130"/>
      <c r="O46" s="130"/>
      <c r="P46" s="130"/>
      <c r="Q46" s="130"/>
      <c r="R46" s="130">
        <f>R45/H45</f>
        <v>0.25586994626037718</v>
      </c>
      <c r="U46" s="398" t="s">
        <v>272</v>
      </c>
      <c r="V46" s="399" t="s">
        <v>171</v>
      </c>
      <c r="W46" s="130">
        <f>W45/H45</f>
        <v>0.69033264633934932</v>
      </c>
      <c r="X46" s="130"/>
      <c r="Y46" s="130"/>
      <c r="Z46" s="130"/>
      <c r="AA46" s="130"/>
      <c r="AB46" s="130">
        <f>AB45/H45</f>
        <v>0.37463643893137127</v>
      </c>
      <c r="AC46" s="130"/>
      <c r="AD46" s="130"/>
      <c r="AE46" s="130"/>
      <c r="AF46" s="130"/>
      <c r="AG46" s="130">
        <f>AG45/H45</f>
        <v>2.8903442032474915</v>
      </c>
      <c r="AH46" s="130"/>
      <c r="AI46" s="130"/>
      <c r="AJ46" s="130"/>
      <c r="AK46" s="130"/>
      <c r="AL46" s="130">
        <f>AL45/H45</f>
        <v>1.1902074465011458</v>
      </c>
      <c r="AQ46" s="130">
        <f>AQ45/H45</f>
        <v>0.407016969393455</v>
      </c>
    </row>
    <row r="47" spans="2:85">
      <c r="D47" s="41"/>
      <c r="F47" s="11" t="s">
        <v>67</v>
      </c>
      <c r="G47" s="11" t="s">
        <v>68</v>
      </c>
      <c r="H47" s="11" t="s">
        <v>64</v>
      </c>
      <c r="I47" s="41" t="s">
        <v>137</v>
      </c>
      <c r="J47" s="9"/>
      <c r="M47" s="25" t="s">
        <v>71</v>
      </c>
      <c r="N47" t="s">
        <v>72</v>
      </c>
      <c r="O47" t="s">
        <v>73</v>
      </c>
      <c r="T47" s="134" t="s">
        <v>173</v>
      </c>
      <c r="U47" s="135" t="s">
        <v>174</v>
      </c>
      <c r="V47" s="108" t="s">
        <v>175</v>
      </c>
      <c r="W47" s="109" t="s">
        <v>64</v>
      </c>
      <c r="X47" s="109" t="s">
        <v>116</v>
      </c>
      <c r="AA47" s="41"/>
      <c r="AB47" s="11"/>
      <c r="AC47" s="9"/>
      <c r="AD47" s="9"/>
      <c r="AE47" s="25"/>
      <c r="AF47" s="9"/>
      <c r="AG47" s="9"/>
      <c r="AH47" s="9"/>
      <c r="AI47" s="9"/>
      <c r="AJ47" s="25"/>
      <c r="AK47" s="9"/>
      <c r="AL47" s="9"/>
      <c r="AM47" s="9"/>
      <c r="AN47" s="9">
        <v>78.010599999999997</v>
      </c>
      <c r="AO47" s="25"/>
      <c r="AP47" s="9"/>
      <c r="AQ47" s="9"/>
      <c r="AR47" s="9"/>
      <c r="AS47" s="9"/>
      <c r="AT47" s="25"/>
      <c r="AU47" s="9"/>
      <c r="AY47" s="25"/>
      <c r="BD47" s="25"/>
      <c r="BI47" s="25"/>
      <c r="BK47" s="94"/>
      <c r="BW47"/>
    </row>
    <row r="48" spans="2:85">
      <c r="C48" s="41" t="s">
        <v>142</v>
      </c>
      <c r="D48" s="90" t="s">
        <v>139</v>
      </c>
      <c r="F48" s="9">
        <v>818.38988547000008</v>
      </c>
      <c r="G48" s="9">
        <v>818.54330000000004</v>
      </c>
      <c r="H48">
        <v>76.319999999999993</v>
      </c>
      <c r="I48" s="92">
        <f t="shared" ref="I48:I54" si="34">G48-F48</f>
        <v>0.15341452999996363</v>
      </c>
      <c r="J48" s="9" t="s">
        <v>300</v>
      </c>
      <c r="M48">
        <v>18.010565</v>
      </c>
      <c r="N48">
        <v>36.021129999999999</v>
      </c>
      <c r="O48">
        <v>54.031694999999999</v>
      </c>
      <c r="T48" s="5" t="s">
        <v>177</v>
      </c>
      <c r="U48" s="138" t="s">
        <v>67</v>
      </c>
      <c r="V48" s="109" t="s">
        <v>167</v>
      </c>
      <c r="W48" s="5"/>
      <c r="X48" s="109" t="s">
        <v>65</v>
      </c>
      <c r="AN48">
        <v>162.05282</v>
      </c>
      <c r="BW48"/>
    </row>
    <row r="49" spans="2:75">
      <c r="C49" s="41" t="s">
        <v>142</v>
      </c>
      <c r="D49" s="90" t="s">
        <v>141</v>
      </c>
      <c r="F49" s="9">
        <v>409.69858073500006</v>
      </c>
      <c r="G49" s="9">
        <v>410.00330000000002</v>
      </c>
      <c r="H49" s="46">
        <v>8292</v>
      </c>
      <c r="I49" s="92">
        <f t="shared" si="34"/>
        <v>0.30471926499996016</v>
      </c>
      <c r="J49" s="9"/>
      <c r="Q49" s="9">
        <f>K23-BW50</f>
        <v>733.39128700000003</v>
      </c>
      <c r="T49" s="71">
        <v>162.05282</v>
      </c>
      <c r="U49" s="139">
        <f t="shared" ref="U49:U55" si="35">T49+F38</f>
        <v>428.12210099999999</v>
      </c>
      <c r="V49" s="139">
        <v>427.98439999999999</v>
      </c>
      <c r="W49" s="140">
        <v>498.7</v>
      </c>
      <c r="X49" s="391">
        <f>V49-U49</f>
        <v>-0.13770099999999275</v>
      </c>
      <c r="AN49" s="9">
        <f>AN48-AN47</f>
        <v>84.04222</v>
      </c>
      <c r="AP49" s="9">
        <f>AN48-AN49</f>
        <v>78.010599999999997</v>
      </c>
      <c r="BW49"/>
    </row>
    <row r="50" spans="2:75">
      <c r="C50" s="41" t="s">
        <v>144</v>
      </c>
      <c r="D50" s="90" t="s">
        <v>139</v>
      </c>
      <c r="F50" s="9">
        <v>836.40046546999997</v>
      </c>
      <c r="G50" s="9">
        <v>836.56730000000005</v>
      </c>
      <c r="H50" s="46">
        <v>42100</v>
      </c>
      <c r="I50" s="92">
        <f t="shared" si="34"/>
        <v>0.16683453000007376</v>
      </c>
      <c r="J50" s="9" t="s">
        <v>301</v>
      </c>
      <c r="T50" s="71">
        <v>162.05282</v>
      </c>
      <c r="U50" s="139">
        <f t="shared" si="35"/>
        <v>557.16469400000005</v>
      </c>
      <c r="V50" s="139">
        <v>557.36810000000003</v>
      </c>
      <c r="W50" s="140">
        <v>1225</v>
      </c>
      <c r="X50" s="391">
        <f>V50-U50</f>
        <v>0.20340599999997266</v>
      </c>
      <c r="AN50" s="9">
        <f>AN49-AI62</f>
        <v>30.010525000000001</v>
      </c>
      <c r="BW50" s="152">
        <v>162.05282</v>
      </c>
    </row>
    <row r="51" spans="2:75" ht="17.399999999999999">
      <c r="C51" s="41" t="s">
        <v>144</v>
      </c>
      <c r="D51" s="90" t="s">
        <v>141</v>
      </c>
      <c r="F51" s="9">
        <v>418.70387073500001</v>
      </c>
      <c r="G51" s="9">
        <v>418.94110000000001</v>
      </c>
      <c r="H51" s="46">
        <v>299200</v>
      </c>
      <c r="I51" s="92">
        <f t="shared" si="34"/>
        <v>0.2372292649999963</v>
      </c>
      <c r="J51" s="9"/>
      <c r="M51" s="32">
        <v>162.05282</v>
      </c>
      <c r="N51" s="33">
        <v>150.05282399999999</v>
      </c>
      <c r="O51" s="26">
        <v>120.04226</v>
      </c>
      <c r="P51" s="34">
        <v>90.031694999999999</v>
      </c>
      <c r="Q51" s="9"/>
      <c r="R51" s="9"/>
      <c r="T51" s="71">
        <v>162.05282</v>
      </c>
      <c r="U51" s="139">
        <f t="shared" si="35"/>
        <v>670.24875799999995</v>
      </c>
      <c r="V51" s="139">
        <v>669.75490000000002</v>
      </c>
      <c r="W51" s="140">
        <v>177.7</v>
      </c>
      <c r="X51" s="393">
        <f>V51-U51</f>
        <v>-0.49385799999993196</v>
      </c>
      <c r="AM51" t="s">
        <v>280</v>
      </c>
      <c r="AN51" s="400">
        <v>30.010565</v>
      </c>
      <c r="BW51" s="152">
        <v>42.021799999999999</v>
      </c>
    </row>
    <row r="52" spans="2:75">
      <c r="C52" s="41" t="s">
        <v>213</v>
      </c>
      <c r="D52" s="90" t="s">
        <v>141</v>
      </c>
      <c r="F52" s="9">
        <v>424.70385873500004</v>
      </c>
      <c r="G52" s="9">
        <v>425.15940000000001</v>
      </c>
      <c r="H52" s="46">
        <v>715.8</v>
      </c>
      <c r="I52" s="92">
        <f t="shared" si="34"/>
        <v>0.45554126499996528</v>
      </c>
      <c r="J52" s="9" t="s">
        <v>149</v>
      </c>
      <c r="K52" t="s">
        <v>214</v>
      </c>
      <c r="M52" s="9"/>
      <c r="N52" s="9"/>
      <c r="O52" s="9"/>
      <c r="P52" s="9"/>
      <c r="Q52" s="9"/>
      <c r="R52" s="9"/>
      <c r="T52" s="71">
        <v>162.05282</v>
      </c>
      <c r="U52" s="139">
        <f t="shared" si="35"/>
        <v>741.28587200000004</v>
      </c>
      <c r="V52" s="115" t="s">
        <v>74</v>
      </c>
      <c r="W52" s="116"/>
      <c r="X52" s="117"/>
      <c r="AR52" t="s">
        <v>302</v>
      </c>
      <c r="BW52" s="197">
        <v>204.07461999999998</v>
      </c>
    </row>
    <row r="53" spans="2:75">
      <c r="C53" s="41" t="s">
        <v>215</v>
      </c>
      <c r="D53" s="90" t="s">
        <v>141</v>
      </c>
      <c r="F53" s="9">
        <v>439.70914073500001</v>
      </c>
      <c r="G53" s="9">
        <v>439.94850000000002</v>
      </c>
      <c r="H53" s="46">
        <v>68840</v>
      </c>
      <c r="I53" s="92">
        <f t="shared" si="34"/>
        <v>0.23935926500001869</v>
      </c>
      <c r="J53" s="9" t="s">
        <v>216</v>
      </c>
      <c r="M53" s="36">
        <v>144.04230000000001</v>
      </c>
      <c r="N53" s="36">
        <v>126.0317</v>
      </c>
      <c r="O53" s="36">
        <v>108.0211</v>
      </c>
      <c r="P53" s="36">
        <v>78.010599999999997</v>
      </c>
      <c r="Q53" s="9">
        <v>42.010559999999998</v>
      </c>
      <c r="R53" s="9">
        <v>24</v>
      </c>
      <c r="T53" s="71">
        <v>162.05282</v>
      </c>
      <c r="U53" s="139">
        <f t="shared" si="35"/>
        <v>812.32298600000001</v>
      </c>
      <c r="V53" s="115" t="s">
        <v>74</v>
      </c>
      <c r="W53" s="116"/>
      <c r="X53" s="117"/>
      <c r="BW53"/>
    </row>
    <row r="54" spans="2:75">
      <c r="C54" s="41" t="s">
        <v>217</v>
      </c>
      <c r="D54" s="90" t="s">
        <v>141</v>
      </c>
      <c r="F54" s="9">
        <v>454.71442323500003</v>
      </c>
      <c r="G54" s="9">
        <v>454.55470000000003</v>
      </c>
      <c r="H54" s="46">
        <v>3862</v>
      </c>
      <c r="I54" s="92">
        <f t="shared" si="34"/>
        <v>-0.1597232350000013</v>
      </c>
      <c r="J54" s="9" t="s">
        <v>149</v>
      </c>
      <c r="K54" t="s">
        <v>218</v>
      </c>
      <c r="T54" s="71">
        <v>162.05282</v>
      </c>
      <c r="U54" s="139">
        <f t="shared" si="35"/>
        <v>883.36009999999999</v>
      </c>
      <c r="V54" s="115" t="s">
        <v>74</v>
      </c>
      <c r="W54" s="116"/>
      <c r="X54" s="117"/>
      <c r="BW54"/>
    </row>
    <row r="55" spans="2:75">
      <c r="C55" s="41"/>
      <c r="F55" s="9"/>
      <c r="G55" s="9"/>
      <c r="H55" s="46"/>
      <c r="I55" s="92"/>
      <c r="T55" s="71">
        <v>162.05282</v>
      </c>
      <c r="U55" s="139">
        <f t="shared" si="35"/>
        <v>1014.400584</v>
      </c>
      <c r="V55" s="115" t="s">
        <v>93</v>
      </c>
      <c r="W55" s="116"/>
      <c r="X55" s="117"/>
      <c r="AJ55" s="401">
        <f>E62-AI62</f>
        <v>108.021125</v>
      </c>
      <c r="BW55"/>
    </row>
    <row r="56" spans="2:75">
      <c r="C56" s="41"/>
      <c r="F56" s="9"/>
      <c r="G56" s="9"/>
      <c r="H56" s="46"/>
      <c r="I56" s="92"/>
      <c r="BW56"/>
    </row>
    <row r="57" spans="2:75">
      <c r="C57" s="41"/>
      <c r="F57" s="9"/>
      <c r="G57" s="9"/>
      <c r="H57" s="46"/>
      <c r="I57" s="92"/>
      <c r="BW57"/>
    </row>
    <row r="58" spans="2:75">
      <c r="C58" s="41"/>
      <c r="E58" s="347" t="s">
        <v>303</v>
      </c>
      <c r="K58" t="s">
        <v>120</v>
      </c>
      <c r="P58" t="s">
        <v>124</v>
      </c>
      <c r="U58" t="s">
        <v>126</v>
      </c>
      <c r="Z58" t="s">
        <v>127</v>
      </c>
      <c r="AE58" t="s">
        <v>128</v>
      </c>
      <c r="AJ58" t="s">
        <v>129</v>
      </c>
      <c r="AP58" t="s">
        <v>124</v>
      </c>
      <c r="BW58"/>
    </row>
    <row r="59" spans="2:75">
      <c r="C59" s="41"/>
      <c r="D59" s="41"/>
      <c r="E59" s="52" t="s">
        <v>304</v>
      </c>
      <c r="F59" s="131" t="s">
        <v>171</v>
      </c>
      <c r="G59" s="9"/>
      <c r="H59" s="9"/>
      <c r="I59" s="9"/>
      <c r="J59" t="s">
        <v>305</v>
      </c>
      <c r="K59" s="132" t="s">
        <v>172</v>
      </c>
      <c r="L59" s="133"/>
      <c r="M59" s="133"/>
      <c r="O59" s="102" t="s">
        <v>149</v>
      </c>
      <c r="T59" s="102" t="s">
        <v>149</v>
      </c>
      <c r="W59" s="46"/>
      <c r="Y59" s="39" t="s">
        <v>150</v>
      </c>
      <c r="Z59" s="39"/>
      <c r="AA59" s="39"/>
      <c r="AB59" s="39"/>
      <c r="AN59" s="37">
        <f>AI62+AN51</f>
        <v>84.042259999999999</v>
      </c>
      <c r="BW59"/>
    </row>
    <row r="60" spans="2:75">
      <c r="C60" s="53" t="s">
        <v>114</v>
      </c>
      <c r="D60" s="54" t="s">
        <v>273</v>
      </c>
      <c r="E60" s="134" t="s">
        <v>173</v>
      </c>
      <c r="F60" s="135" t="s">
        <v>174</v>
      </c>
      <c r="G60" s="108" t="s">
        <v>175</v>
      </c>
      <c r="H60" s="109" t="s">
        <v>64</v>
      </c>
      <c r="I60" s="109" t="s">
        <v>116</v>
      </c>
      <c r="J60" s="106" t="s">
        <v>100</v>
      </c>
      <c r="K60" s="107" t="s">
        <v>153</v>
      </c>
      <c r="L60" s="108" t="s">
        <v>154</v>
      </c>
      <c r="M60" s="109" t="s">
        <v>64</v>
      </c>
      <c r="N60" s="109" t="s">
        <v>116</v>
      </c>
      <c r="O60" s="108" t="s">
        <v>134</v>
      </c>
      <c r="P60" s="110" t="s">
        <v>155</v>
      </c>
      <c r="Q60" s="108" t="s">
        <v>156</v>
      </c>
      <c r="R60" s="109" t="s">
        <v>64</v>
      </c>
      <c r="S60" s="109" t="s">
        <v>116</v>
      </c>
      <c r="T60" s="55">
        <v>150</v>
      </c>
      <c r="U60" s="111" t="s">
        <v>157</v>
      </c>
      <c r="V60" s="109" t="s">
        <v>157</v>
      </c>
      <c r="W60" s="109" t="s">
        <v>64</v>
      </c>
      <c r="X60" s="109" t="s">
        <v>61</v>
      </c>
      <c r="Y60" s="108" t="s">
        <v>158</v>
      </c>
      <c r="Z60" s="91" t="s">
        <v>159</v>
      </c>
      <c r="AA60" s="5" t="s">
        <v>159</v>
      </c>
      <c r="AB60" s="5"/>
      <c r="AC60" s="109" t="s">
        <v>116</v>
      </c>
      <c r="AD60" s="108" t="s">
        <v>160</v>
      </c>
      <c r="AE60" s="112" t="s">
        <v>161</v>
      </c>
      <c r="AF60" s="5" t="s">
        <v>162</v>
      </c>
      <c r="AG60" s="109"/>
      <c r="AH60" s="109" t="s">
        <v>116</v>
      </c>
      <c r="AI60" s="108" t="s">
        <v>163</v>
      </c>
      <c r="AJ60" s="91" t="s">
        <v>164</v>
      </c>
      <c r="AK60" s="5" t="s">
        <v>164</v>
      </c>
      <c r="AL60" s="109"/>
      <c r="AM60" s="109" t="s">
        <v>116</v>
      </c>
      <c r="AN60" s="109"/>
      <c r="AO60" s="108" t="s">
        <v>306</v>
      </c>
      <c r="AP60" s="112" t="s">
        <v>307</v>
      </c>
      <c r="AQ60" s="5" t="s">
        <v>164</v>
      </c>
      <c r="AR60" s="109"/>
      <c r="AS60" s="109" t="s">
        <v>116</v>
      </c>
      <c r="BW60"/>
    </row>
    <row r="61" spans="2:75">
      <c r="C61" s="345" t="s">
        <v>276</v>
      </c>
      <c r="D61" s="13" t="s">
        <v>45</v>
      </c>
      <c r="E61" s="109" t="s">
        <v>177</v>
      </c>
      <c r="F61" s="138" t="s">
        <v>67</v>
      </c>
      <c r="G61" s="109" t="s">
        <v>167</v>
      </c>
      <c r="H61" s="5"/>
      <c r="I61" s="109" t="s">
        <v>65</v>
      </c>
      <c r="J61" s="109" t="s">
        <v>117</v>
      </c>
      <c r="K61" s="113" t="s">
        <v>67</v>
      </c>
      <c r="L61" s="109" t="s">
        <v>167</v>
      </c>
      <c r="M61" s="5"/>
      <c r="N61" s="109" t="s">
        <v>65</v>
      </c>
      <c r="O61" s="103" t="s">
        <v>168</v>
      </c>
      <c r="P61" s="114" t="s">
        <v>67</v>
      </c>
      <c r="Q61" s="109" t="s">
        <v>167</v>
      </c>
      <c r="R61" s="5"/>
      <c r="S61" s="109" t="s">
        <v>65</v>
      </c>
      <c r="T61" s="67" t="s">
        <v>135</v>
      </c>
      <c r="U61" s="111" t="s">
        <v>67</v>
      </c>
      <c r="V61" s="109" t="s">
        <v>167</v>
      </c>
      <c r="W61" s="109"/>
      <c r="X61" s="109" t="s">
        <v>65</v>
      </c>
      <c r="Y61" s="5"/>
      <c r="Z61" s="91" t="s">
        <v>169</v>
      </c>
      <c r="AA61" s="5" t="s">
        <v>68</v>
      </c>
      <c r="AB61" s="5" t="s">
        <v>64</v>
      </c>
      <c r="AC61" s="109" t="s">
        <v>65</v>
      </c>
      <c r="AD61" s="109"/>
      <c r="AE61" s="91" t="s">
        <v>169</v>
      </c>
      <c r="AF61" s="5" t="s">
        <v>68</v>
      </c>
      <c r="AG61" s="109" t="s">
        <v>170</v>
      </c>
      <c r="AH61" s="109" t="s">
        <v>65</v>
      </c>
      <c r="AI61" s="109"/>
      <c r="AJ61" s="91" t="s">
        <v>169</v>
      </c>
      <c r="AK61" s="5" t="s">
        <v>68</v>
      </c>
      <c r="AL61" s="109" t="s">
        <v>170</v>
      </c>
      <c r="AM61" s="109" t="s">
        <v>65</v>
      </c>
      <c r="AN61" s="109"/>
      <c r="AO61" s="109" t="s">
        <v>208</v>
      </c>
      <c r="AP61" s="112" t="s">
        <v>169</v>
      </c>
      <c r="AQ61" s="5" t="s">
        <v>68</v>
      </c>
      <c r="AR61" s="109" t="s">
        <v>170</v>
      </c>
      <c r="AS61" s="109" t="s">
        <v>65</v>
      </c>
      <c r="BW61"/>
    </row>
    <row r="62" spans="2:75">
      <c r="B62" s="402">
        <v>1</v>
      </c>
      <c r="C62" s="209" t="s">
        <v>133</v>
      </c>
      <c r="D62" s="15" t="s">
        <v>56</v>
      </c>
      <c r="E62" s="71">
        <v>162.05282</v>
      </c>
      <c r="F62" s="139">
        <f>F38+E62</f>
        <v>428.12210099999999</v>
      </c>
      <c r="G62" s="139">
        <v>427.98439999999999</v>
      </c>
      <c r="H62" s="140">
        <v>498.7</v>
      </c>
      <c r="I62" s="117">
        <f>G62-F62</f>
        <v>-0.13770099999999275</v>
      </c>
      <c r="J62" s="9">
        <v>120.04226</v>
      </c>
      <c r="K62" s="118">
        <f>F62-J62</f>
        <v>308.07984099999999</v>
      </c>
      <c r="L62" s="5" t="s">
        <v>74</v>
      </c>
      <c r="M62" s="116"/>
      <c r="N62" s="117"/>
      <c r="O62" s="9">
        <v>90.031694999999999</v>
      </c>
      <c r="P62" s="119">
        <f>F62-O62</f>
        <v>338.09040599999997</v>
      </c>
      <c r="Q62" s="141">
        <v>338.44069999999999</v>
      </c>
      <c r="R62" s="124">
        <v>218.5</v>
      </c>
      <c r="S62" s="117">
        <f>Q62-P62</f>
        <v>0.35029400000001942</v>
      </c>
      <c r="T62" s="120">
        <v>150.05282399999999</v>
      </c>
      <c r="U62" s="121">
        <f>F62-T62</f>
        <v>278.069277</v>
      </c>
      <c r="V62" s="5" t="s">
        <v>74</v>
      </c>
      <c r="W62" s="116"/>
      <c r="X62" s="117"/>
      <c r="Y62">
        <v>18.010565</v>
      </c>
      <c r="Z62" s="76">
        <f>F62-Y62</f>
        <v>410.111536</v>
      </c>
      <c r="AA62" s="76">
        <v>410.00330000000002</v>
      </c>
      <c r="AB62" s="77">
        <v>8292</v>
      </c>
      <c r="AC62" s="117">
        <f>AA62-Z62</f>
        <v>-0.10823599999997668</v>
      </c>
      <c r="AD62">
        <v>36.021129999999999</v>
      </c>
      <c r="AE62" s="76">
        <f>F62-AD62</f>
        <v>392.10097099999996</v>
      </c>
      <c r="AF62" s="76">
        <v>392.0788</v>
      </c>
      <c r="AG62" s="77">
        <v>466.8</v>
      </c>
      <c r="AH62" s="117">
        <f>AF62-AE62</f>
        <v>-2.217099999995753E-2</v>
      </c>
      <c r="AI62">
        <v>54.031694999999999</v>
      </c>
      <c r="AJ62" s="76">
        <f>F62-AI62</f>
        <v>374.09040599999997</v>
      </c>
      <c r="AK62" s="91">
        <v>373.76060000000001</v>
      </c>
      <c r="AL62" s="77">
        <v>201.3</v>
      </c>
      <c r="AM62" s="117">
        <f>AK62-AJ62</f>
        <v>-0.3298059999999623</v>
      </c>
      <c r="AN62" s="117"/>
      <c r="AO62" s="9">
        <v>84.042259999999999</v>
      </c>
      <c r="AP62" s="76">
        <f>F62-AO62</f>
        <v>344.07984099999999</v>
      </c>
      <c r="AQ62" t="s">
        <v>74</v>
      </c>
      <c r="AR62" s="46"/>
      <c r="AS62" s="117"/>
      <c r="BW62"/>
    </row>
    <row r="63" spans="2:75">
      <c r="B63" s="402">
        <v>2</v>
      </c>
      <c r="C63" s="348">
        <v>25.8018</v>
      </c>
      <c r="D63" s="41" t="s">
        <v>286</v>
      </c>
      <c r="E63" s="71">
        <v>162.05282</v>
      </c>
      <c r="F63" s="139">
        <f t="shared" ref="F63:F68" si="36">F39+E63</f>
        <v>557.16469400000005</v>
      </c>
      <c r="G63" s="139">
        <v>557.36810000000003</v>
      </c>
      <c r="H63" s="140">
        <v>1225</v>
      </c>
      <c r="I63" s="117">
        <f>G63-F63</f>
        <v>0.20340599999997266</v>
      </c>
      <c r="J63" s="9">
        <v>120.04226</v>
      </c>
      <c r="K63" s="118">
        <f t="shared" ref="K63:K68" si="37">F63-J63</f>
        <v>437.12243400000006</v>
      </c>
      <c r="L63" s="7">
        <v>436.93400000000003</v>
      </c>
      <c r="M63" s="403">
        <v>2158</v>
      </c>
      <c r="N63" s="117">
        <f>L63-K63</f>
        <v>-0.1884340000000293</v>
      </c>
      <c r="O63" s="9">
        <v>90.031694999999999</v>
      </c>
      <c r="P63" s="119">
        <f t="shared" ref="P63:P68" si="38">F63-O63</f>
        <v>467.13299900000004</v>
      </c>
      <c r="Q63" s="141">
        <v>467.03719999999998</v>
      </c>
      <c r="R63" s="124">
        <v>1663</v>
      </c>
      <c r="S63" s="117">
        <f>Q63-P63</f>
        <v>-9.5799000000056367E-2</v>
      </c>
      <c r="T63" s="120">
        <v>150.05282399999999</v>
      </c>
      <c r="U63" s="121">
        <f t="shared" ref="U63:U68" si="39">F63-T63</f>
        <v>407.11187000000007</v>
      </c>
      <c r="V63" s="121">
        <v>406.98180000000002</v>
      </c>
      <c r="W63" s="128">
        <v>394.9</v>
      </c>
      <c r="X63" s="117">
        <f>V63-U63</f>
        <v>-0.13007000000004609</v>
      </c>
      <c r="Y63">
        <v>18.010565</v>
      </c>
      <c r="Z63" s="76">
        <f t="shared" ref="Z63:Z68" si="40">F63-Y63</f>
        <v>539.15412900000001</v>
      </c>
      <c r="AA63" s="9" t="s">
        <v>74</v>
      </c>
      <c r="AB63" s="46"/>
      <c r="AC63" s="117"/>
      <c r="AD63">
        <v>36.021129999999999</v>
      </c>
      <c r="AE63" s="76">
        <f t="shared" ref="AE63:AE68" si="41">F63-AD63</f>
        <v>521.14356400000008</v>
      </c>
      <c r="AF63" s="76">
        <v>521.52800000000002</v>
      </c>
      <c r="AG63" s="77">
        <v>128.1</v>
      </c>
      <c r="AH63" s="117">
        <f>AF63-AE63</f>
        <v>0.38443599999993694</v>
      </c>
      <c r="AI63">
        <v>54.031694999999999</v>
      </c>
      <c r="AJ63" s="76">
        <f t="shared" ref="AJ63:AJ68" si="42">F63-AI63</f>
        <v>503.13299900000004</v>
      </c>
      <c r="AK63" t="s">
        <v>74</v>
      </c>
      <c r="AL63" s="46"/>
      <c r="AM63" s="117"/>
      <c r="AN63" s="117"/>
      <c r="AO63" s="9">
        <v>84.042259999999999</v>
      </c>
      <c r="AP63" s="76">
        <f t="shared" ref="AP63:AP68" si="43">F63-AO63</f>
        <v>473.12243400000006</v>
      </c>
      <c r="AQ63" s="91">
        <v>473.05180000000001</v>
      </c>
      <c r="AR63" s="77">
        <v>4041</v>
      </c>
      <c r="AS63" s="117">
        <v>-7.0673999999996795E-2</v>
      </c>
      <c r="BW63"/>
    </row>
    <row r="64" spans="2:75">
      <c r="B64" s="402">
        <v>3</v>
      </c>
      <c r="C64" s="11" t="s">
        <v>287</v>
      </c>
      <c r="D64" s="41" t="s">
        <v>288</v>
      </c>
      <c r="E64" s="71">
        <v>162.05282</v>
      </c>
      <c r="F64" s="139">
        <f t="shared" si="36"/>
        <v>670.24875799999995</v>
      </c>
      <c r="G64" s="139">
        <v>669.75490000000002</v>
      </c>
      <c r="H64" s="140">
        <v>177.7</v>
      </c>
      <c r="I64" s="117">
        <f>G64-F64</f>
        <v>-0.49385799999993196</v>
      </c>
      <c r="J64" s="9">
        <v>120.04226</v>
      </c>
      <c r="K64" s="118">
        <f t="shared" si="37"/>
        <v>550.20649800000001</v>
      </c>
      <c r="L64" s="7">
        <v>550.01419999999996</v>
      </c>
      <c r="M64" s="403">
        <v>1890</v>
      </c>
      <c r="N64" s="117">
        <f>L64-K64</f>
        <v>-0.19229800000005071</v>
      </c>
      <c r="O64" s="9">
        <v>90.031694999999999</v>
      </c>
      <c r="P64" s="119">
        <f t="shared" si="38"/>
        <v>580.21706299999994</v>
      </c>
      <c r="Q64" s="141">
        <v>580.35029999999995</v>
      </c>
      <c r="R64" s="124">
        <v>183.6</v>
      </c>
      <c r="S64" s="117">
        <f>Q64-P64</f>
        <v>0.13323700000000827</v>
      </c>
      <c r="T64" s="120">
        <v>150.05282399999999</v>
      </c>
      <c r="U64" s="121">
        <f t="shared" si="39"/>
        <v>520.19593399999997</v>
      </c>
      <c r="V64" s="121">
        <v>520.24390000000005</v>
      </c>
      <c r="W64" s="128">
        <v>130.5</v>
      </c>
      <c r="X64" s="117">
        <f>V64-U64</f>
        <v>4.7966000000087661E-2</v>
      </c>
      <c r="Y64">
        <v>18.010565</v>
      </c>
      <c r="Z64" s="76">
        <f t="shared" si="40"/>
        <v>652.23819299999991</v>
      </c>
      <c r="AA64" s="9" t="s">
        <v>74</v>
      </c>
      <c r="AB64" s="46"/>
      <c r="AC64" s="117"/>
      <c r="AD64">
        <v>36.021129999999999</v>
      </c>
      <c r="AE64" s="76">
        <f t="shared" si="41"/>
        <v>634.22762799999998</v>
      </c>
      <c r="AF64" s="76">
        <v>633.85839999999996</v>
      </c>
      <c r="AG64" s="77">
        <v>457.1</v>
      </c>
      <c r="AH64" s="117">
        <f>AF64-AE64</f>
        <v>-0.36922800000002098</v>
      </c>
      <c r="AI64">
        <v>54.031694999999999</v>
      </c>
      <c r="AJ64" s="76">
        <f t="shared" si="42"/>
        <v>616.21706299999994</v>
      </c>
      <c r="AK64" s="91">
        <v>616.68550000000005</v>
      </c>
      <c r="AL64" s="77">
        <v>640.79999999999995</v>
      </c>
      <c r="AM64" s="117">
        <f>AK64-AJ64</f>
        <v>0.46843700000010813</v>
      </c>
      <c r="AN64" s="117"/>
      <c r="AO64" s="9">
        <v>84.042259999999999</v>
      </c>
      <c r="AP64" s="76">
        <f t="shared" si="43"/>
        <v>586.20649800000001</v>
      </c>
      <c r="AQ64" s="91">
        <v>585.92740000000003</v>
      </c>
      <c r="AR64" s="77">
        <v>540.79999999999995</v>
      </c>
      <c r="AS64" s="117">
        <v>-0.27913799999998901</v>
      </c>
      <c r="BW64"/>
    </row>
    <row r="65" spans="1:75">
      <c r="B65" s="402">
        <v>4</v>
      </c>
      <c r="C65" s="41"/>
      <c r="D65" s="41" t="s">
        <v>76</v>
      </c>
      <c r="E65" s="71">
        <v>162.05282</v>
      </c>
      <c r="F65" s="139">
        <f t="shared" si="36"/>
        <v>741.28587200000004</v>
      </c>
      <c r="G65" t="s">
        <v>74</v>
      </c>
      <c r="I65" s="117"/>
      <c r="J65" s="9">
        <v>120.04226</v>
      </c>
      <c r="K65" s="118">
        <f t="shared" si="37"/>
        <v>621.24361199999998</v>
      </c>
      <c r="L65" s="7">
        <v>621.35419999999999</v>
      </c>
      <c r="M65" s="403">
        <v>280.10000000000002</v>
      </c>
      <c r="N65" s="117">
        <f>L65-K65</f>
        <v>0.11058800000000701</v>
      </c>
      <c r="O65" s="9">
        <v>90.031694999999999</v>
      </c>
      <c r="P65" s="119">
        <f t="shared" si="38"/>
        <v>651.25417700000003</v>
      </c>
      <c r="Q65" s="141">
        <v>651.69169999999997</v>
      </c>
      <c r="R65" s="124">
        <v>47.69</v>
      </c>
      <c r="S65" s="117">
        <f>Q65-P65</f>
        <v>0.43752299999994193</v>
      </c>
      <c r="T65" s="120">
        <v>150.05282399999999</v>
      </c>
      <c r="U65" s="121">
        <f t="shared" si="39"/>
        <v>591.23304800000005</v>
      </c>
      <c r="V65" s="121">
        <v>590.90989999999999</v>
      </c>
      <c r="W65" s="128">
        <v>1127</v>
      </c>
      <c r="X65" s="117">
        <f>V65-U65</f>
        <v>-0.32314800000006016</v>
      </c>
      <c r="Y65">
        <v>18.010565</v>
      </c>
      <c r="Z65" s="76">
        <f t="shared" si="40"/>
        <v>723.275307</v>
      </c>
      <c r="AA65" s="9" t="s">
        <v>74</v>
      </c>
      <c r="AB65" s="46"/>
      <c r="AC65" s="117"/>
      <c r="AD65">
        <v>36.021129999999999</v>
      </c>
      <c r="AE65" s="76">
        <f t="shared" si="41"/>
        <v>705.26474200000007</v>
      </c>
      <c r="AF65" s="9" t="s">
        <v>74</v>
      </c>
      <c r="AG65" s="46"/>
      <c r="AH65" s="117"/>
      <c r="AI65">
        <v>54.031694999999999</v>
      </c>
      <c r="AJ65" s="76">
        <f t="shared" si="42"/>
        <v>687.25417700000003</v>
      </c>
      <c r="AK65" s="91">
        <v>687.50800000000004</v>
      </c>
      <c r="AL65" s="77">
        <v>98.86</v>
      </c>
      <c r="AM65" s="117">
        <f>AK65-AJ65</f>
        <v>0.25382300000001123</v>
      </c>
      <c r="AN65" s="117"/>
      <c r="AO65" s="9">
        <v>84.042259999999999</v>
      </c>
      <c r="AP65" s="76">
        <f t="shared" si="43"/>
        <v>657.24361199999998</v>
      </c>
      <c r="AQ65" s="91">
        <v>657.71510000000001</v>
      </c>
      <c r="AR65" s="77">
        <v>419.9</v>
      </c>
      <c r="AS65" s="117">
        <v>0.47144800000000942</v>
      </c>
      <c r="BW65"/>
    </row>
    <row r="66" spans="1:75">
      <c r="B66" s="402">
        <v>5</v>
      </c>
      <c r="C66" s="41"/>
      <c r="D66" s="41" t="s">
        <v>76</v>
      </c>
      <c r="E66" s="71">
        <v>162.05282</v>
      </c>
      <c r="F66" s="139">
        <f t="shared" si="36"/>
        <v>812.32298600000001</v>
      </c>
      <c r="G66" t="s">
        <v>74</v>
      </c>
      <c r="H66" s="46"/>
      <c r="I66" s="117"/>
      <c r="J66" s="9">
        <v>120.04226</v>
      </c>
      <c r="K66" s="118">
        <f t="shared" si="37"/>
        <v>692.28072599999996</v>
      </c>
      <c r="L66" s="7">
        <v>692.68</v>
      </c>
      <c r="M66" s="403">
        <v>436.6</v>
      </c>
      <c r="N66" s="117">
        <f>L66-K66</f>
        <v>0.39927399999999125</v>
      </c>
      <c r="O66" s="9">
        <v>90.031694999999999</v>
      </c>
      <c r="P66" s="119">
        <f t="shared" si="38"/>
        <v>722.291291</v>
      </c>
      <c r="Q66" s="141">
        <v>722.4316</v>
      </c>
      <c r="R66" s="124">
        <v>80.34</v>
      </c>
      <c r="S66" s="117">
        <f>Q66-P66</f>
        <v>0.14030900000000202</v>
      </c>
      <c r="T66" s="120">
        <v>150.05282399999999</v>
      </c>
      <c r="U66" s="121">
        <f t="shared" si="39"/>
        <v>662.27016200000003</v>
      </c>
      <c r="V66" s="121">
        <v>662.50800000000004</v>
      </c>
      <c r="W66" s="128">
        <v>98.86</v>
      </c>
      <c r="X66" s="117">
        <f>V66-U66</f>
        <v>0.23783800000001065</v>
      </c>
      <c r="Y66">
        <v>18.010565</v>
      </c>
      <c r="Z66" s="76">
        <f t="shared" si="40"/>
        <v>794.31242099999997</v>
      </c>
      <c r="AA66" s="9" t="s">
        <v>74</v>
      </c>
      <c r="AB66" s="46"/>
      <c r="AC66" s="117"/>
      <c r="AD66">
        <v>36.021129999999999</v>
      </c>
      <c r="AE66" s="76">
        <f t="shared" si="41"/>
        <v>776.30185600000004</v>
      </c>
      <c r="AF66" s="9" t="s">
        <v>74</v>
      </c>
      <c r="AG66" s="46"/>
      <c r="AH66" s="117"/>
      <c r="AI66">
        <v>54.031694999999999</v>
      </c>
      <c r="AJ66" s="76">
        <f t="shared" si="42"/>
        <v>758.291291</v>
      </c>
      <c r="AK66" t="s">
        <v>74</v>
      </c>
      <c r="AL66" s="46"/>
      <c r="AM66" s="117"/>
      <c r="AN66" s="117"/>
      <c r="AO66" s="9">
        <v>84.042259999999999</v>
      </c>
      <c r="AP66" s="76">
        <f t="shared" si="43"/>
        <v>728.28072599999996</v>
      </c>
      <c r="AQ66" t="s">
        <v>74</v>
      </c>
      <c r="AR66" s="46"/>
      <c r="AS66" s="117"/>
      <c r="BW66"/>
    </row>
    <row r="67" spans="1:75">
      <c r="B67" s="402">
        <v>6</v>
      </c>
      <c r="C67" s="41"/>
      <c r="D67" s="41" t="s">
        <v>76</v>
      </c>
      <c r="E67" s="71">
        <v>162.05282</v>
      </c>
      <c r="F67" s="139">
        <f t="shared" si="36"/>
        <v>883.36009999999999</v>
      </c>
      <c r="G67" t="s">
        <v>74</v>
      </c>
      <c r="H67" s="46"/>
      <c r="I67" s="117"/>
      <c r="J67" s="9">
        <v>120.04226</v>
      </c>
      <c r="K67" s="118">
        <f t="shared" si="37"/>
        <v>763.31783999999993</v>
      </c>
      <c r="L67" s="7">
        <v>763.53030000000001</v>
      </c>
      <c r="M67" s="403">
        <v>75.84</v>
      </c>
      <c r="N67" s="117">
        <f>L67-K67</f>
        <v>0.21246000000007825</v>
      </c>
      <c r="O67" s="9">
        <v>90.031694999999999</v>
      </c>
      <c r="P67" s="119">
        <f t="shared" si="38"/>
        <v>793.32840499999998</v>
      </c>
      <c r="Q67" t="s">
        <v>74</v>
      </c>
      <c r="R67" s="46"/>
      <c r="S67" s="117"/>
      <c r="T67" s="120">
        <v>150.05282399999999</v>
      </c>
      <c r="U67" s="121">
        <f t="shared" si="39"/>
        <v>733.307276</v>
      </c>
      <c r="V67" t="s">
        <v>74</v>
      </c>
      <c r="W67" s="46"/>
      <c r="X67" s="117"/>
      <c r="Y67">
        <v>18.010565</v>
      </c>
      <c r="Z67" s="76">
        <f t="shared" si="40"/>
        <v>865.34953499999995</v>
      </c>
      <c r="AA67" s="9" t="s">
        <v>74</v>
      </c>
      <c r="AB67" s="46"/>
      <c r="AC67" s="117"/>
      <c r="AD67">
        <v>36.021129999999999</v>
      </c>
      <c r="AE67" s="76">
        <f t="shared" si="41"/>
        <v>847.33897000000002</v>
      </c>
      <c r="AF67" s="76">
        <v>847.64049999999997</v>
      </c>
      <c r="AG67" s="77">
        <v>300</v>
      </c>
      <c r="AH67" s="117">
        <f>AF67-AE67</f>
        <v>0.301529999999957</v>
      </c>
      <c r="AI67">
        <v>54.031694999999999</v>
      </c>
      <c r="AJ67" s="76">
        <f t="shared" si="42"/>
        <v>829.32840499999998</v>
      </c>
      <c r="AK67" t="s">
        <v>74</v>
      </c>
      <c r="AL67" s="46"/>
      <c r="AM67" s="117"/>
      <c r="AN67" s="117"/>
      <c r="AO67" s="9">
        <v>84.042259999999999</v>
      </c>
      <c r="AP67" s="76">
        <f t="shared" si="43"/>
        <v>799.31783999999993</v>
      </c>
      <c r="AQ67" t="s">
        <v>74</v>
      </c>
      <c r="AR67" s="46"/>
      <c r="AS67" s="117"/>
      <c r="BW67"/>
    </row>
    <row r="68" spans="1:75">
      <c r="B68" s="402">
        <v>7</v>
      </c>
      <c r="C68" s="41"/>
      <c r="D68" s="41" t="s">
        <v>289</v>
      </c>
      <c r="E68" s="71">
        <v>162.05282</v>
      </c>
      <c r="F68" s="139">
        <f t="shared" si="36"/>
        <v>1014.400584</v>
      </c>
      <c r="G68" t="s">
        <v>74</v>
      </c>
      <c r="H68" s="46"/>
      <c r="I68" s="117"/>
      <c r="J68" s="9">
        <v>120.04226</v>
      </c>
      <c r="K68" s="118">
        <f t="shared" si="37"/>
        <v>894.35832400000004</v>
      </c>
      <c r="L68" t="s">
        <v>74</v>
      </c>
      <c r="M68" s="25"/>
      <c r="N68" s="117"/>
      <c r="O68" s="9">
        <v>90.031694999999999</v>
      </c>
      <c r="P68" s="119">
        <f t="shared" si="38"/>
        <v>924.36888899999997</v>
      </c>
      <c r="Q68" t="s">
        <v>74</v>
      </c>
      <c r="R68" s="46"/>
      <c r="S68" s="117"/>
      <c r="T68" s="120">
        <v>150.05282399999999</v>
      </c>
      <c r="U68" s="121">
        <f t="shared" si="39"/>
        <v>864.34775999999999</v>
      </c>
      <c r="V68" t="s">
        <v>74</v>
      </c>
      <c r="W68" s="46"/>
      <c r="X68" s="117"/>
      <c r="Y68">
        <v>18.010565</v>
      </c>
      <c r="Z68" s="76">
        <f t="shared" si="40"/>
        <v>996.39001899999994</v>
      </c>
      <c r="AA68" s="9" t="s">
        <v>74</v>
      </c>
      <c r="AB68" s="46"/>
      <c r="AC68" s="117"/>
      <c r="AD68">
        <v>36.021129999999999</v>
      </c>
      <c r="AE68" s="76">
        <f t="shared" si="41"/>
        <v>978.37945400000001</v>
      </c>
      <c r="AF68" s="9" t="s">
        <v>74</v>
      </c>
      <c r="AG68" s="46"/>
      <c r="AH68" s="117"/>
      <c r="AI68">
        <v>54.031694999999999</v>
      </c>
      <c r="AJ68" s="76">
        <f t="shared" si="42"/>
        <v>960.36888899999997</v>
      </c>
      <c r="AK68" t="s">
        <v>74</v>
      </c>
      <c r="AL68" s="46"/>
      <c r="AM68" s="117"/>
      <c r="AN68" s="117"/>
      <c r="AO68" s="9">
        <v>84.042259999999999</v>
      </c>
      <c r="AP68" s="76">
        <f t="shared" si="43"/>
        <v>930.35832400000004</v>
      </c>
      <c r="AQ68" t="s">
        <v>74</v>
      </c>
      <c r="AR68" s="46"/>
      <c r="AS68" s="117"/>
      <c r="BW68"/>
    </row>
    <row r="69" spans="1:75">
      <c r="B69" s="402">
        <v>8</v>
      </c>
      <c r="C69" s="41"/>
      <c r="D69" s="41" t="s">
        <v>49</v>
      </c>
      <c r="E69" s="71"/>
      <c r="F69" s="9"/>
      <c r="G69" s="9"/>
      <c r="H69" s="46"/>
      <c r="I69" s="92"/>
      <c r="M69" s="25"/>
      <c r="R69" s="46"/>
      <c r="W69" s="46"/>
      <c r="AB69" s="46"/>
      <c r="AG69" s="46"/>
      <c r="AL69" s="46"/>
      <c r="BW69"/>
    </row>
    <row r="70" spans="1:75" s="52" customFormat="1">
      <c r="C70" s="347"/>
      <c r="D70" s="3"/>
      <c r="E70" s="3"/>
      <c r="F70" s="404" t="s">
        <v>326</v>
      </c>
      <c r="G70" s="404"/>
      <c r="H70" s="38">
        <f>SUM(H62:H69)</f>
        <v>1901.4</v>
      </c>
      <c r="I70" s="397"/>
      <c r="J70" s="3"/>
      <c r="K70" s="3"/>
      <c r="L70" s="3"/>
      <c r="M70" s="38">
        <f>SUM(M63:M69)</f>
        <v>4840.5400000000009</v>
      </c>
      <c r="N70" s="3"/>
      <c r="O70" s="3"/>
      <c r="P70" s="3"/>
      <c r="Q70" s="3"/>
      <c r="R70" s="38">
        <f>SUM(R62:R69)</f>
        <v>2193.13</v>
      </c>
      <c r="S70" s="3"/>
      <c r="T70" s="3"/>
      <c r="U70" s="3"/>
      <c r="V70" s="3"/>
      <c r="W70" s="38">
        <f>SUM(W63:W69)</f>
        <v>1751.26</v>
      </c>
      <c r="X70" s="3"/>
      <c r="Y70" s="3"/>
      <c r="Z70" s="3"/>
      <c r="AA70" s="3"/>
      <c r="AB70" s="38">
        <f>SUM(AB62:AB69)</f>
        <v>8292</v>
      </c>
      <c r="AC70" s="3"/>
      <c r="AD70" s="3"/>
      <c r="AE70" s="3"/>
      <c r="AF70" s="3"/>
      <c r="AG70" s="38">
        <f>SUM(AG62:AG69)</f>
        <v>1352</v>
      </c>
      <c r="AH70" s="3"/>
      <c r="AI70" s="3"/>
      <c r="AJ70" s="3"/>
      <c r="AK70" s="3"/>
      <c r="AL70" s="38">
        <f>SUM(AL62:AL69)</f>
        <v>940.95999999999992</v>
      </c>
      <c r="AM70" s="3"/>
      <c r="AN70" s="3"/>
      <c r="AO70" s="3"/>
      <c r="AP70" s="3"/>
      <c r="AQ70" s="3"/>
      <c r="AR70" s="38">
        <f>SUM(AR63:AR69)</f>
        <v>5001.7</v>
      </c>
      <c r="AS70" s="3"/>
    </row>
    <row r="71" spans="1:75" s="188" customFormat="1">
      <c r="C71" s="405"/>
      <c r="H71" s="130">
        <v>1</v>
      </c>
      <c r="I71" s="130"/>
      <c r="J71" s="130"/>
      <c r="K71" s="130"/>
      <c r="L71" s="130"/>
      <c r="M71" s="130">
        <f>M70/H70</f>
        <v>2.5457767960450197</v>
      </c>
      <c r="N71" s="130"/>
      <c r="O71" s="130"/>
      <c r="P71" s="130"/>
      <c r="Q71" s="130"/>
      <c r="R71" s="130">
        <f>R70/H70</f>
        <v>1.1534290522772694</v>
      </c>
      <c r="S71" s="130"/>
      <c r="T71" s="130"/>
      <c r="U71" s="130"/>
      <c r="V71" s="130"/>
      <c r="W71" s="130">
        <f>W70/H70</f>
        <v>0.92103713053539493</v>
      </c>
      <c r="X71" s="130"/>
      <c r="Y71" s="130"/>
      <c r="Z71" s="130"/>
      <c r="AA71" s="130"/>
      <c r="AB71" s="130">
        <f>AB70/H70</f>
        <v>4.3609971599873774</v>
      </c>
      <c r="AC71" s="130"/>
      <c r="AD71" s="130"/>
      <c r="AE71" s="130"/>
      <c r="AF71" s="130"/>
      <c r="AG71" s="130">
        <f>AG70/H70</f>
        <v>0.71105501209635003</v>
      </c>
      <c r="AH71" s="130"/>
      <c r="AI71" s="130"/>
      <c r="AJ71" s="130"/>
      <c r="AK71" s="130"/>
      <c r="AL71" s="130">
        <f>AL70/H70</f>
        <v>0.49487745871463124</v>
      </c>
      <c r="AR71" s="130">
        <f>AR70/H70</f>
        <v>2.6305353949721257</v>
      </c>
    </row>
    <row r="72" spans="1:75">
      <c r="A72" s="9">
        <f>J68+T62</f>
        <v>270.09508399999999</v>
      </c>
      <c r="C72" s="41"/>
      <c r="F72" s="9"/>
      <c r="G72" s="9"/>
      <c r="H72" s="46"/>
      <c r="I72" s="92"/>
      <c r="T72" s="120">
        <v>150.05282399999999</v>
      </c>
      <c r="U72" s="9"/>
      <c r="BW72"/>
    </row>
    <row r="73" spans="1:75">
      <c r="A73" s="9">
        <f>O62+T62</f>
        <v>240.084519</v>
      </c>
      <c r="C73" s="41"/>
      <c r="F73" s="9"/>
      <c r="G73" s="9"/>
      <c r="H73" s="46"/>
      <c r="I73" s="92"/>
      <c r="T73">
        <f>T72*2</f>
        <v>300.10564799999997</v>
      </c>
      <c r="U73" s="9">
        <f>E68-T78</f>
        <v>-138.05282799999998</v>
      </c>
      <c r="W73">
        <v>300.10564799999997</v>
      </c>
      <c r="BW73"/>
    </row>
    <row r="74" spans="1:75">
      <c r="A74" s="9">
        <f>O67+O68</f>
        <v>180.06339</v>
      </c>
      <c r="C74" s="41"/>
      <c r="F74" s="9"/>
      <c r="G74" s="9"/>
      <c r="H74" s="46"/>
      <c r="I74" s="92"/>
      <c r="L74" s="406" t="s">
        <v>308</v>
      </c>
      <c r="O74" s="407"/>
      <c r="P74" s="407"/>
      <c r="Q74" s="407"/>
      <c r="R74" s="407"/>
      <c r="U74" s="408" t="s">
        <v>309</v>
      </c>
      <c r="BW74"/>
    </row>
    <row r="75" spans="1:75">
      <c r="B75" s="304"/>
      <c r="C75" s="41"/>
      <c r="D75" s="54" t="s">
        <v>273</v>
      </c>
      <c r="F75" s="9"/>
      <c r="G75" s="9"/>
      <c r="H75" s="46"/>
      <c r="J75" s="102"/>
      <c r="L75" s="406">
        <v>108.04226399999999</v>
      </c>
      <c r="O75" s="407"/>
      <c r="P75" s="407"/>
      <c r="Q75" s="407"/>
      <c r="R75" s="407"/>
      <c r="T75" s="102" t="s">
        <v>149</v>
      </c>
      <c r="BW75"/>
    </row>
    <row r="76" spans="1:75">
      <c r="B76" s="304"/>
      <c r="C76" s="41"/>
      <c r="D76" s="13" t="s">
        <v>45</v>
      </c>
      <c r="F76" s="9">
        <f>J78-E68</f>
        <v>108.04226399999999</v>
      </c>
      <c r="G76" s="9"/>
      <c r="H76" s="46"/>
      <c r="I76" s="54" t="s">
        <v>273</v>
      </c>
      <c r="J76" s="409" t="s">
        <v>310</v>
      </c>
      <c r="K76" s="410" t="s">
        <v>311</v>
      </c>
      <c r="L76" s="109" t="s">
        <v>157</v>
      </c>
      <c r="M76" s="109" t="s">
        <v>64</v>
      </c>
      <c r="N76" s="109" t="s">
        <v>61</v>
      </c>
      <c r="O76" s="409" t="s">
        <v>312</v>
      </c>
      <c r="P76" s="111" t="s">
        <v>157</v>
      </c>
      <c r="Q76" s="109" t="s">
        <v>157</v>
      </c>
      <c r="R76" s="109" t="s">
        <v>64</v>
      </c>
      <c r="S76" s="109" t="s">
        <v>61</v>
      </c>
      <c r="T76" s="55">
        <v>300</v>
      </c>
      <c r="U76" s="111" t="s">
        <v>157</v>
      </c>
      <c r="V76" s="109" t="s">
        <v>157</v>
      </c>
      <c r="W76" s="109" t="s">
        <v>64</v>
      </c>
      <c r="X76" s="109" t="s">
        <v>61</v>
      </c>
      <c r="BW76"/>
    </row>
    <row r="77" spans="1:75">
      <c r="B77" s="304"/>
      <c r="C77" s="41"/>
      <c r="D77" s="15" t="s">
        <v>56</v>
      </c>
      <c r="F77" s="9"/>
      <c r="G77" s="9"/>
      <c r="H77" s="46"/>
      <c r="I77" s="13" t="s">
        <v>45</v>
      </c>
      <c r="J77" s="409" t="s">
        <v>135</v>
      </c>
      <c r="K77" s="111" t="s">
        <v>67</v>
      </c>
      <c r="L77" s="109" t="s">
        <v>167</v>
      </c>
      <c r="M77" s="109"/>
      <c r="N77" s="109" t="s">
        <v>65</v>
      </c>
      <c r="O77" s="409" t="s">
        <v>284</v>
      </c>
      <c r="P77" s="111" t="s">
        <v>67</v>
      </c>
      <c r="Q77" s="109" t="s">
        <v>167</v>
      </c>
      <c r="R77" s="109"/>
      <c r="S77" s="109" t="s">
        <v>65</v>
      </c>
      <c r="T77" s="411" t="s">
        <v>281</v>
      </c>
      <c r="U77" s="111" t="s">
        <v>67</v>
      </c>
      <c r="V77" s="109" t="s">
        <v>167</v>
      </c>
      <c r="W77" s="109"/>
      <c r="X77" s="109" t="s">
        <v>65</v>
      </c>
      <c r="Y77" s="100"/>
      <c r="BW77"/>
    </row>
    <row r="78" spans="1:75">
      <c r="B78" s="304"/>
      <c r="C78" s="41"/>
      <c r="D78" s="41" t="s">
        <v>286</v>
      </c>
      <c r="F78" s="9"/>
      <c r="G78" s="9"/>
      <c r="H78" s="46"/>
      <c r="I78" s="92"/>
      <c r="J78">
        <v>270.09508399999999</v>
      </c>
      <c r="K78" s="121">
        <f>F62-J78</f>
        <v>158.027017</v>
      </c>
      <c r="L78" s="5" t="s">
        <v>74</v>
      </c>
      <c r="M78" s="116"/>
      <c r="N78" s="117"/>
      <c r="O78">
        <v>180.06339</v>
      </c>
      <c r="P78" s="121">
        <f>F62-O78</f>
        <v>248.05871099999999</v>
      </c>
      <c r="Q78" t="s">
        <v>74</v>
      </c>
      <c r="R78" s="313"/>
      <c r="S78" s="92"/>
      <c r="T78">
        <v>300.10564799999997</v>
      </c>
      <c r="U78" s="121">
        <f t="shared" ref="U78:U84" si="44">F62-T78</f>
        <v>128.01645300000001</v>
      </c>
      <c r="V78" s="5" t="s">
        <v>93</v>
      </c>
      <c r="W78" s="116"/>
      <c r="X78" s="117"/>
      <c r="BW78"/>
    </row>
    <row r="79" spans="1:75">
      <c r="B79" s="304"/>
      <c r="C79" s="41"/>
      <c r="D79" s="41" t="s">
        <v>288</v>
      </c>
      <c r="F79" s="9"/>
      <c r="G79" s="9"/>
      <c r="H79" s="46"/>
      <c r="I79" s="92"/>
      <c r="J79">
        <v>270.09508399999999</v>
      </c>
      <c r="K79" s="121">
        <f t="shared" ref="K79:K84" si="45">F63-J79</f>
        <v>287.06961000000007</v>
      </c>
      <c r="L79" s="5" t="s">
        <v>74</v>
      </c>
      <c r="M79" s="116"/>
      <c r="N79" s="117"/>
      <c r="O79">
        <v>180.06339</v>
      </c>
      <c r="P79" s="121">
        <f t="shared" ref="P79:P84" si="46">F63-O79</f>
        <v>377.10130400000003</v>
      </c>
      <c r="Q79" s="87" t="s">
        <v>313</v>
      </c>
      <c r="R79" s="313">
        <v>2927</v>
      </c>
      <c r="S79" s="92"/>
      <c r="T79">
        <v>300.10564799999997</v>
      </c>
      <c r="U79" s="121">
        <f t="shared" si="44"/>
        <v>257.05904600000008</v>
      </c>
      <c r="V79" s="127">
        <v>257.10489999999999</v>
      </c>
      <c r="W79" s="128">
        <v>8626</v>
      </c>
      <c r="X79" s="117">
        <f t="shared" ref="X79:X84" si="47">V79-U79</f>
        <v>4.5853999999906137E-2</v>
      </c>
      <c r="BW79"/>
    </row>
    <row r="80" spans="1:75">
      <c r="B80" s="304"/>
      <c r="C80" s="41"/>
      <c r="D80" s="41" t="s">
        <v>76</v>
      </c>
      <c r="F80" s="9"/>
      <c r="G80" s="9"/>
      <c r="H80" s="46"/>
      <c r="I80" s="92"/>
      <c r="J80">
        <v>270.09508399999999</v>
      </c>
      <c r="K80" s="121">
        <f t="shared" si="45"/>
        <v>400.15367399999997</v>
      </c>
      <c r="L80" s="127">
        <v>400.4049</v>
      </c>
      <c r="M80" s="128">
        <v>745</v>
      </c>
      <c r="N80" s="117">
        <f>L80-K80</f>
        <v>0.25122600000003104</v>
      </c>
      <c r="O80">
        <v>180.06339</v>
      </c>
      <c r="P80" s="121">
        <f t="shared" si="46"/>
        <v>490.18536799999993</v>
      </c>
      <c r="Q80" s="87" t="s">
        <v>74</v>
      </c>
      <c r="R80" s="313"/>
      <c r="S80" s="92"/>
      <c r="T80">
        <v>300.10564799999997</v>
      </c>
      <c r="U80" s="121">
        <f t="shared" si="44"/>
        <v>370.14310999999998</v>
      </c>
      <c r="V80" s="127">
        <v>370.37810000000002</v>
      </c>
      <c r="W80" s="128">
        <v>3941</v>
      </c>
      <c r="X80" s="117">
        <f t="shared" si="47"/>
        <v>0.23499000000003889</v>
      </c>
      <c r="BW80"/>
    </row>
    <row r="81" spans="2:89">
      <c r="B81" s="304"/>
      <c r="C81" s="41"/>
      <c r="D81" s="41" t="s">
        <v>76</v>
      </c>
      <c r="F81" s="9"/>
      <c r="G81" s="9"/>
      <c r="H81" s="46"/>
      <c r="I81" s="92"/>
      <c r="J81">
        <v>270.09508399999999</v>
      </c>
      <c r="K81" s="121">
        <f t="shared" si="45"/>
        <v>471.19078800000005</v>
      </c>
      <c r="L81" s="127">
        <v>471.18450000000001</v>
      </c>
      <c r="M81" s="128">
        <v>1992</v>
      </c>
      <c r="N81" s="117">
        <f>L81-K81</f>
        <v>-6.2880000000404834E-3</v>
      </c>
      <c r="O81">
        <v>180.06339</v>
      </c>
      <c r="P81" s="121">
        <f t="shared" si="46"/>
        <v>561.22248200000001</v>
      </c>
      <c r="Q81" s="87" t="s">
        <v>314</v>
      </c>
      <c r="R81" s="313">
        <v>209.7</v>
      </c>
      <c r="S81" s="92"/>
      <c r="T81">
        <v>300.10564799999997</v>
      </c>
      <c r="U81" s="121">
        <f t="shared" si="44"/>
        <v>441.18022400000007</v>
      </c>
      <c r="V81" s="127">
        <v>441.00049999999999</v>
      </c>
      <c r="W81" s="128">
        <v>3867</v>
      </c>
      <c r="X81" s="117">
        <f t="shared" si="47"/>
        <v>-0.17972400000007838</v>
      </c>
      <c r="BW81"/>
    </row>
    <row r="82" spans="2:89">
      <c r="C82" s="41"/>
      <c r="D82" s="41" t="s">
        <v>76</v>
      </c>
      <c r="F82" s="9"/>
      <c r="G82" s="9"/>
      <c r="H82" s="46"/>
      <c r="I82" s="92"/>
      <c r="J82">
        <v>270.09508399999999</v>
      </c>
      <c r="K82" s="121">
        <f t="shared" si="45"/>
        <v>542.22790200000009</v>
      </c>
      <c r="L82" s="127">
        <v>542.01199999999994</v>
      </c>
      <c r="M82" s="128">
        <v>324.60000000000002</v>
      </c>
      <c r="N82" s="117">
        <f>L82-K82</f>
        <v>-0.21590200000014192</v>
      </c>
      <c r="O82">
        <v>180.06339</v>
      </c>
      <c r="P82" s="121">
        <f t="shared" si="46"/>
        <v>632.25959599999999</v>
      </c>
      <c r="Q82" s="87" t="s">
        <v>315</v>
      </c>
      <c r="R82" s="313">
        <v>674.6</v>
      </c>
      <c r="S82" s="92"/>
      <c r="T82">
        <v>300.10564799999997</v>
      </c>
      <c r="U82" s="121">
        <f t="shared" si="44"/>
        <v>512.21733800000004</v>
      </c>
      <c r="V82" s="127">
        <v>512.49689999999998</v>
      </c>
      <c r="W82" s="128">
        <v>687.7</v>
      </c>
      <c r="X82" s="117">
        <f t="shared" si="47"/>
        <v>0.27956199999994169</v>
      </c>
      <c r="BW82"/>
    </row>
    <row r="83" spans="2:89">
      <c r="C83" s="41"/>
      <c r="D83" s="41" t="s">
        <v>289</v>
      </c>
      <c r="F83" s="9"/>
      <c r="G83" s="9"/>
      <c r="H83" s="46"/>
      <c r="I83" s="92"/>
      <c r="J83">
        <v>270.09508399999999</v>
      </c>
      <c r="K83" s="121">
        <f t="shared" si="45"/>
        <v>613.26501600000006</v>
      </c>
      <c r="L83" s="127">
        <v>612.89639999999997</v>
      </c>
      <c r="M83" s="128">
        <v>257.8</v>
      </c>
      <c r="N83" s="117">
        <f>L83-K83</f>
        <v>-0.36861600000008821</v>
      </c>
      <c r="O83">
        <v>180.06339</v>
      </c>
      <c r="P83" s="121">
        <f t="shared" si="46"/>
        <v>703.29670999999996</v>
      </c>
      <c r="Q83" s="87" t="s">
        <v>194</v>
      </c>
      <c r="R83" s="313">
        <v>702.2</v>
      </c>
      <c r="S83" s="92"/>
      <c r="T83">
        <v>300.10564799999997</v>
      </c>
      <c r="U83" s="121">
        <f t="shared" si="44"/>
        <v>583.25445200000001</v>
      </c>
      <c r="V83" s="127">
        <v>583.45950000000005</v>
      </c>
      <c r="W83" s="128">
        <v>836</v>
      </c>
      <c r="X83" s="117">
        <f t="shared" si="47"/>
        <v>0.20504800000003343</v>
      </c>
      <c r="BW83"/>
    </row>
    <row r="84" spans="2:89">
      <c r="C84" s="41"/>
      <c r="D84" s="41" t="s">
        <v>49</v>
      </c>
      <c r="F84" s="9"/>
      <c r="G84" s="9"/>
      <c r="H84" s="46"/>
      <c r="I84" s="92"/>
      <c r="J84">
        <v>270.09508399999999</v>
      </c>
      <c r="K84" s="121">
        <f t="shared" si="45"/>
        <v>744.30549999999994</v>
      </c>
      <c r="L84" s="127">
        <v>743.87099999999998</v>
      </c>
      <c r="M84" s="128">
        <v>123.9</v>
      </c>
      <c r="N84" s="117">
        <f>L84-K84</f>
        <v>-0.43449999999995725</v>
      </c>
      <c r="O84">
        <v>180.06339</v>
      </c>
      <c r="P84" s="121">
        <f t="shared" si="46"/>
        <v>834.33719399999995</v>
      </c>
      <c r="R84" s="46"/>
      <c r="S84" s="92"/>
      <c r="T84">
        <v>300.10564799999997</v>
      </c>
      <c r="U84" s="121">
        <f t="shared" si="44"/>
        <v>714.29493600000001</v>
      </c>
      <c r="V84" s="127">
        <v>714.51379999999995</v>
      </c>
      <c r="W84" s="128">
        <v>1366</v>
      </c>
      <c r="X84" s="117">
        <f t="shared" si="47"/>
        <v>0.21886399999993955</v>
      </c>
      <c r="BW84"/>
    </row>
    <row r="85" spans="2:89">
      <c r="C85" s="41"/>
      <c r="F85" s="9"/>
      <c r="G85" s="9"/>
      <c r="H85" s="46"/>
      <c r="I85" s="92"/>
      <c r="Q85" s="347" t="s">
        <v>316</v>
      </c>
      <c r="W85" s="46"/>
      <c r="BW85"/>
    </row>
    <row r="86" spans="2:89">
      <c r="C86" s="412"/>
      <c r="D86" s="4"/>
      <c r="E86" s="4"/>
      <c r="F86" s="129"/>
      <c r="G86" s="129"/>
      <c r="H86" s="147"/>
      <c r="I86" s="301"/>
      <c r="J86" s="4"/>
      <c r="K86" s="4"/>
      <c r="L86" s="4"/>
      <c r="M86" s="38">
        <f>SUM(M80:M85)</f>
        <v>3443.3</v>
      </c>
      <c r="N86" s="4"/>
      <c r="O86" s="4"/>
      <c r="P86" s="4"/>
      <c r="Q86" s="4"/>
      <c r="R86" s="4"/>
      <c r="S86" s="3"/>
      <c r="T86" s="3"/>
      <c r="U86" s="3"/>
      <c r="V86" s="3"/>
      <c r="W86" s="38">
        <f>SUM(W79:W85)</f>
        <v>19323.7</v>
      </c>
      <c r="X86" s="3"/>
      <c r="BW86"/>
    </row>
    <row r="87" spans="2:89">
      <c r="C87" s="41"/>
      <c r="F87" s="9"/>
      <c r="G87" s="9"/>
      <c r="H87" s="46"/>
      <c r="I87" s="92"/>
      <c r="M87" s="130">
        <f>M86/H70</f>
        <v>1.8109287893131376</v>
      </c>
      <c r="N87" s="130"/>
      <c r="O87" s="130"/>
      <c r="P87" s="130"/>
      <c r="Q87" s="130"/>
      <c r="R87" s="130"/>
      <c r="S87" s="130"/>
      <c r="T87" s="130"/>
      <c r="U87" s="130"/>
      <c r="V87" s="130"/>
      <c r="W87" s="130">
        <f>W86/H70</f>
        <v>10.162879983170296</v>
      </c>
      <c r="Y87" s="52"/>
      <c r="BW87"/>
    </row>
    <row r="88" spans="2:89">
      <c r="C88" s="41"/>
      <c r="F88" s="9"/>
      <c r="G88" s="9"/>
      <c r="H88" s="46"/>
      <c r="I88" s="92"/>
      <c r="T88" s="130"/>
      <c r="U88" s="130"/>
      <c r="V88" s="130"/>
      <c r="W88" s="130"/>
      <c r="X88" s="130"/>
      <c r="Y88" s="130"/>
      <c r="BW88"/>
    </row>
    <row r="89" spans="2:89">
      <c r="J89" s="40" t="s">
        <v>272</v>
      </c>
      <c r="T89" s="40" t="s">
        <v>134</v>
      </c>
      <c r="Z89" s="9"/>
      <c r="AA89" s="40" t="s">
        <v>135</v>
      </c>
      <c r="AB89" s="46"/>
    </row>
    <row r="90" spans="2:89">
      <c r="C90" s="53" t="s">
        <v>114</v>
      </c>
      <c r="D90" s="52" t="s">
        <v>317</v>
      </c>
      <c r="F90" s="13" t="s">
        <v>43</v>
      </c>
      <c r="G90" s="55" t="s">
        <v>43</v>
      </c>
      <c r="H90" s="55"/>
      <c r="I90" s="55" t="s">
        <v>116</v>
      </c>
      <c r="J90" s="55"/>
      <c r="K90" s="56" t="s">
        <v>43</v>
      </c>
      <c r="L90" s="22" t="s">
        <v>43</v>
      </c>
      <c r="M90" s="55"/>
      <c r="N90" s="55" t="s">
        <v>116</v>
      </c>
      <c r="O90" s="55" t="s">
        <v>117</v>
      </c>
      <c r="P90" s="57" t="s">
        <v>43</v>
      </c>
      <c r="Q90" s="55" t="s">
        <v>43</v>
      </c>
      <c r="R90" s="55"/>
      <c r="S90" s="55" t="s">
        <v>61</v>
      </c>
      <c r="T90" s="55"/>
      <c r="U90" s="339" t="s">
        <v>43</v>
      </c>
      <c r="V90" s="22" t="s">
        <v>43</v>
      </c>
      <c r="W90" s="55"/>
      <c r="X90" s="55" t="s">
        <v>116</v>
      </c>
      <c r="Y90" s="55"/>
      <c r="Z90" s="413" t="s">
        <v>43</v>
      </c>
      <c r="AA90" s="22" t="s">
        <v>43</v>
      </c>
      <c r="AB90" s="61"/>
      <c r="AC90" s="55" t="s">
        <v>116</v>
      </c>
      <c r="AD90" s="55"/>
      <c r="AE90" s="62" t="s">
        <v>43</v>
      </c>
      <c r="AF90" s="22" t="s">
        <v>43</v>
      </c>
      <c r="AG90" s="55"/>
      <c r="AH90" s="55" t="s">
        <v>116</v>
      </c>
      <c r="AI90" s="55"/>
      <c r="AJ90" s="62" t="s">
        <v>43</v>
      </c>
      <c r="AK90" s="22" t="s">
        <v>43</v>
      </c>
      <c r="AL90" s="55"/>
      <c r="AM90" s="55" t="s">
        <v>116</v>
      </c>
      <c r="AN90" s="55"/>
      <c r="AO90" s="62" t="s">
        <v>43</v>
      </c>
      <c r="AP90" s="22" t="s">
        <v>43</v>
      </c>
      <c r="AQ90" s="55"/>
      <c r="AR90" s="55" t="s">
        <v>116</v>
      </c>
      <c r="AS90" s="55"/>
      <c r="AT90" s="62" t="s">
        <v>43</v>
      </c>
      <c r="AU90" s="22" t="s">
        <v>43</v>
      </c>
      <c r="AV90" s="55"/>
      <c r="AW90" s="55" t="s">
        <v>116</v>
      </c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341"/>
      <c r="BX90" s="55"/>
      <c r="BY90" s="22" t="s">
        <v>46</v>
      </c>
      <c r="BZ90" s="27"/>
      <c r="CA90" s="342"/>
      <c r="CB90" s="343" t="s">
        <v>275</v>
      </c>
      <c r="CD90" s="22" t="s">
        <v>132</v>
      </c>
      <c r="CE90" s="67"/>
      <c r="CF90" s="342"/>
      <c r="CG90" s="344" t="s">
        <v>275</v>
      </c>
      <c r="CH90" s="22" t="s">
        <v>124</v>
      </c>
      <c r="CI90" s="67"/>
      <c r="CJ90" s="342"/>
      <c r="CK90" s="344" t="s">
        <v>275</v>
      </c>
    </row>
    <row r="91" spans="2:89">
      <c r="C91" s="345" t="s">
        <v>318</v>
      </c>
      <c r="D91" s="41" t="s">
        <v>45</v>
      </c>
      <c r="F91" s="64" t="s">
        <v>67</v>
      </c>
      <c r="G91" s="55" t="s">
        <v>68</v>
      </c>
      <c r="H91" s="55" t="s">
        <v>64</v>
      </c>
      <c r="I91" s="55" t="s">
        <v>65</v>
      </c>
      <c r="J91" s="55"/>
      <c r="K91" s="56" t="s">
        <v>119</v>
      </c>
      <c r="L91" s="22" t="s">
        <v>119</v>
      </c>
      <c r="M91" s="55" t="s">
        <v>64</v>
      </c>
      <c r="N91" s="55" t="s">
        <v>65</v>
      </c>
      <c r="O91" s="55">
        <v>120</v>
      </c>
      <c r="P91" s="414" t="s">
        <v>120</v>
      </c>
      <c r="Q91" s="55" t="s">
        <v>120</v>
      </c>
      <c r="R91" s="55" t="s">
        <v>64</v>
      </c>
      <c r="S91" s="55" t="s">
        <v>65</v>
      </c>
      <c r="T91" s="55"/>
      <c r="U91" s="339" t="s">
        <v>124</v>
      </c>
      <c r="V91" s="22" t="s">
        <v>124</v>
      </c>
      <c r="W91" s="55" t="s">
        <v>64</v>
      </c>
      <c r="X91" s="55" t="s">
        <v>65</v>
      </c>
      <c r="Y91" s="55"/>
      <c r="Z91" s="413" t="s">
        <v>126</v>
      </c>
      <c r="AA91" s="22" t="s">
        <v>126</v>
      </c>
      <c r="AB91" s="61" t="s">
        <v>64</v>
      </c>
      <c r="AC91" s="55" t="s">
        <v>65</v>
      </c>
      <c r="AD91" s="55"/>
      <c r="AE91" s="62" t="s">
        <v>127</v>
      </c>
      <c r="AF91" s="22" t="s">
        <v>127</v>
      </c>
      <c r="AG91" s="22" t="s">
        <v>64</v>
      </c>
      <c r="AH91" s="55" t="s">
        <v>65</v>
      </c>
      <c r="AI91" s="55"/>
      <c r="AJ91" s="62" t="s">
        <v>128</v>
      </c>
      <c r="AK91" s="22" t="s">
        <v>128</v>
      </c>
      <c r="AL91" s="22" t="s">
        <v>64</v>
      </c>
      <c r="AM91" s="55" t="s">
        <v>65</v>
      </c>
      <c r="AN91" s="55"/>
      <c r="AO91" s="62" t="s">
        <v>129</v>
      </c>
      <c r="AP91" s="22" t="s">
        <v>129</v>
      </c>
      <c r="AQ91" s="22" t="s">
        <v>64</v>
      </c>
      <c r="AR91" s="55" t="s">
        <v>65</v>
      </c>
      <c r="AS91" s="55"/>
      <c r="AT91" s="62" t="s">
        <v>130</v>
      </c>
      <c r="AU91" s="22" t="s">
        <v>130</v>
      </c>
      <c r="AV91" s="22" t="s">
        <v>64</v>
      </c>
      <c r="AW91" s="55" t="s">
        <v>65</v>
      </c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341"/>
      <c r="BX91" s="55"/>
      <c r="BY91" s="22" t="s">
        <v>285</v>
      </c>
      <c r="BZ91" s="55" t="s">
        <v>68</v>
      </c>
      <c r="CA91" s="55" t="s">
        <v>64</v>
      </c>
      <c r="CB91" s="55" t="s">
        <v>65</v>
      </c>
      <c r="CD91" s="22" t="s">
        <v>67</v>
      </c>
      <c r="CE91" s="55" t="s">
        <v>68</v>
      </c>
      <c r="CF91" s="55" t="s">
        <v>64</v>
      </c>
      <c r="CG91" s="55" t="s">
        <v>65</v>
      </c>
      <c r="CH91" s="22" t="s">
        <v>67</v>
      </c>
      <c r="CI91" s="55" t="s">
        <v>68</v>
      </c>
      <c r="CJ91" s="55" t="s">
        <v>64</v>
      </c>
      <c r="CK91" s="55" t="s">
        <v>65</v>
      </c>
    </row>
    <row r="92" spans="2:89">
      <c r="C92" s="209" t="s">
        <v>133</v>
      </c>
      <c r="D92" s="347" t="s">
        <v>56</v>
      </c>
      <c r="E92">
        <v>8</v>
      </c>
      <c r="F92" s="13"/>
      <c r="G92" s="55"/>
      <c r="H92" s="55"/>
      <c r="I92" s="55"/>
      <c r="J92" s="66"/>
      <c r="K92" s="56" t="s">
        <v>67</v>
      </c>
      <c r="L92" s="22" t="s">
        <v>68</v>
      </c>
      <c r="M92" s="31"/>
      <c r="N92" s="27"/>
      <c r="O92" s="67" t="s">
        <v>100</v>
      </c>
      <c r="P92" s="415" t="s">
        <v>67</v>
      </c>
      <c r="Q92" s="27" t="s">
        <v>68</v>
      </c>
      <c r="R92" s="31"/>
      <c r="S92" s="27"/>
      <c r="T92" s="27"/>
      <c r="U92" s="339" t="s">
        <v>67</v>
      </c>
      <c r="V92" s="22" t="s">
        <v>68</v>
      </c>
      <c r="W92" s="27"/>
      <c r="X92" s="27"/>
      <c r="Y92" s="27"/>
      <c r="Z92" s="413" t="s">
        <v>67</v>
      </c>
      <c r="AA92" s="22" t="s">
        <v>68</v>
      </c>
      <c r="AB92" s="31"/>
      <c r="AC92" s="27"/>
      <c r="AD92" s="66"/>
      <c r="AE92" s="62" t="s">
        <v>67</v>
      </c>
      <c r="AF92" s="22" t="s">
        <v>68</v>
      </c>
      <c r="AG92" s="31"/>
      <c r="AH92" s="27"/>
      <c r="AI92" s="27"/>
      <c r="AJ92" s="62" t="s">
        <v>67</v>
      </c>
      <c r="AK92" s="22" t="s">
        <v>68</v>
      </c>
      <c r="AL92" s="31"/>
      <c r="AM92" s="27"/>
      <c r="AN92" s="27"/>
      <c r="AO92" s="62" t="s">
        <v>67</v>
      </c>
      <c r="AP92" s="22" t="s">
        <v>68</v>
      </c>
      <c r="AQ92" s="31"/>
      <c r="AR92" s="27"/>
      <c r="AS92" s="27"/>
      <c r="AT92" s="62" t="s">
        <v>67</v>
      </c>
      <c r="AU92" s="22" t="s">
        <v>68</v>
      </c>
      <c r="AV92" s="31"/>
      <c r="AW92" s="27"/>
      <c r="BX92" s="27"/>
      <c r="BY92" s="63"/>
      <c r="BZ92" s="345"/>
      <c r="CA92" s="55"/>
      <c r="CB92" s="55"/>
      <c r="CC92">
        <v>54.010599999999997</v>
      </c>
      <c r="CD92" s="63"/>
      <c r="CE92" s="345"/>
      <c r="CF92" s="55"/>
      <c r="CG92" s="55"/>
      <c r="CH92" s="27"/>
      <c r="CI92" s="27"/>
      <c r="CJ92" s="27"/>
      <c r="CK92" s="27"/>
    </row>
    <row r="93" spans="2:89">
      <c r="C93" s="348">
        <v>25.821999999999999</v>
      </c>
      <c r="D93" s="41" t="s">
        <v>286</v>
      </c>
      <c r="E93">
        <v>7</v>
      </c>
      <c r="F93" s="70">
        <v>733.39128700000003</v>
      </c>
      <c r="G93" s="30">
        <v>733.54939999999999</v>
      </c>
      <c r="H93" s="349">
        <v>1328</v>
      </c>
      <c r="I93" s="29">
        <f>G93-F93</f>
        <v>0.15811299999995754</v>
      </c>
      <c r="J93" s="71">
        <v>162.05282</v>
      </c>
      <c r="K93" s="36">
        <f>F93+J93</f>
        <v>895.44410700000003</v>
      </c>
      <c r="L93" s="30" t="s">
        <v>74</v>
      </c>
      <c r="M93" s="349"/>
      <c r="N93" s="29"/>
      <c r="O93" s="9">
        <v>42.010599999999997</v>
      </c>
      <c r="P93" s="416">
        <f t="shared" ref="P93:P99" si="48">F93+O93</f>
        <v>775.40188699999999</v>
      </c>
      <c r="Q93" s="30"/>
      <c r="R93" s="30"/>
      <c r="S93" s="30"/>
      <c r="T93" s="9">
        <v>72.021124999999998</v>
      </c>
      <c r="U93" s="33">
        <f t="shared" ref="U93:U99" si="49">F93+T93</f>
        <v>805.41241200000002</v>
      </c>
      <c r="V93" s="29" t="s">
        <v>74</v>
      </c>
      <c r="W93" s="351"/>
      <c r="X93" s="29"/>
      <c r="Y93" s="9">
        <v>12</v>
      </c>
      <c r="Z93" s="75">
        <f t="shared" ref="Z93:Z99" si="50">F93+Y93</f>
        <v>745.39128700000003</v>
      </c>
      <c r="AA93" s="29" t="s">
        <v>74</v>
      </c>
      <c r="AB93" s="31"/>
      <c r="AC93" s="29"/>
      <c r="AD93" s="9">
        <v>144.04230000000001</v>
      </c>
      <c r="AE93" s="76">
        <f>F93+AD93</f>
        <v>877.43358699999999</v>
      </c>
      <c r="AF93" s="30"/>
      <c r="AG93" s="30"/>
      <c r="AH93" s="30"/>
      <c r="AI93" s="9">
        <v>126.0317</v>
      </c>
      <c r="AJ93" s="76">
        <f>F93+AI93</f>
        <v>859.42298700000003</v>
      </c>
      <c r="AK93" s="30"/>
      <c r="AL93" s="30"/>
      <c r="AM93" s="30"/>
      <c r="AN93" s="9">
        <v>108.0211</v>
      </c>
      <c r="AO93" s="76">
        <f>F93+AN93</f>
        <v>841.41238700000008</v>
      </c>
      <c r="AP93" s="30"/>
      <c r="AQ93" s="30"/>
      <c r="AR93" s="30"/>
      <c r="AS93" s="9">
        <v>78.010599999999997</v>
      </c>
      <c r="AT93" s="76">
        <f>F93+AS93</f>
        <v>811.40188699999999</v>
      </c>
      <c r="AU93" s="30"/>
      <c r="AV93" s="30"/>
      <c r="AW93" s="30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352"/>
      <c r="BX93">
        <v>42.021799999999999</v>
      </c>
      <c r="BY93" s="353">
        <f t="shared" ref="BY93:BY99" si="51">F93-BX93</f>
        <v>691.36948700000005</v>
      </c>
      <c r="BZ93" s="30">
        <v>691.36948700000005</v>
      </c>
      <c r="CA93" s="349"/>
      <c r="CB93" s="29">
        <f>BZ93-BY93</f>
        <v>0</v>
      </c>
      <c r="CC93">
        <v>54.010599999999997</v>
      </c>
      <c r="CD93" s="355">
        <f t="shared" ref="CD93:CD99" si="52">F93+CC93</f>
        <v>787.40188699999999</v>
      </c>
      <c r="CE93" s="166"/>
      <c r="CF93" s="221"/>
      <c r="CG93" s="164"/>
      <c r="CH93" s="356"/>
    </row>
    <row r="94" spans="2:89">
      <c r="D94" s="41" t="s">
        <v>288</v>
      </c>
      <c r="E94">
        <v>6</v>
      </c>
      <c r="F94" s="12">
        <v>604.34869400000002</v>
      </c>
      <c r="G94" s="27">
        <v>604.40359999999998</v>
      </c>
      <c r="H94" s="349">
        <v>86260</v>
      </c>
      <c r="I94" s="29">
        <f t="shared" ref="I94:I99" si="53">G94-F94</f>
        <v>5.4905999999959931E-2</v>
      </c>
      <c r="J94" s="71">
        <v>162.05282</v>
      </c>
      <c r="K94" s="36">
        <f t="shared" ref="K94:K99" si="54">F94+J94</f>
        <v>766.40151400000002</v>
      </c>
      <c r="L94" s="30" t="s">
        <v>74</v>
      </c>
      <c r="M94" s="349"/>
      <c r="N94" s="29"/>
      <c r="O94" s="9">
        <v>42.010599999999997</v>
      </c>
      <c r="P94" s="416">
        <f t="shared" si="48"/>
        <v>646.35929399999998</v>
      </c>
      <c r="Q94" s="30"/>
      <c r="R94" s="30"/>
      <c r="S94" s="30"/>
      <c r="T94" s="9">
        <v>72.021124999999998</v>
      </c>
      <c r="U94" s="33">
        <f t="shared" si="49"/>
        <v>676.36981900000001</v>
      </c>
      <c r="V94" s="30" t="s">
        <v>74</v>
      </c>
      <c r="W94" s="349"/>
      <c r="X94" s="29"/>
      <c r="Y94" s="9">
        <v>12</v>
      </c>
      <c r="Z94" s="75">
        <f t="shared" si="50"/>
        <v>616.34869400000002</v>
      </c>
      <c r="AA94" s="29" t="s">
        <v>74</v>
      </c>
      <c r="AB94" s="31"/>
      <c r="AC94" s="29"/>
      <c r="AD94" s="9">
        <v>144.04230000000001</v>
      </c>
      <c r="AE94" s="76"/>
      <c r="AF94" s="30"/>
      <c r="AG94" s="30"/>
      <c r="AH94" s="30"/>
      <c r="AI94" s="9">
        <v>126.0317</v>
      </c>
      <c r="AJ94" s="76"/>
      <c r="AK94" s="30"/>
      <c r="AL94" s="30"/>
      <c r="AM94" s="30"/>
      <c r="AN94" s="9">
        <v>108.0211</v>
      </c>
      <c r="AO94" s="76"/>
      <c r="AP94" s="30"/>
      <c r="AQ94" s="30"/>
      <c r="AR94" s="30"/>
      <c r="AS94" s="9">
        <v>78.010599999999997</v>
      </c>
      <c r="AT94" s="76"/>
      <c r="AU94" s="30"/>
      <c r="AV94" s="30"/>
      <c r="AW94" s="30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352"/>
      <c r="BX94">
        <v>42.021799999999999</v>
      </c>
      <c r="BY94" s="121">
        <f t="shared" si="51"/>
        <v>562.32689400000004</v>
      </c>
      <c r="BZ94" s="30">
        <v>562.32689400000004</v>
      </c>
      <c r="CA94" s="31"/>
      <c r="CB94" s="29">
        <f t="shared" ref="CB94:CB99" si="55">BZ94-BY94</f>
        <v>0</v>
      </c>
      <c r="CC94">
        <v>54.010599999999997</v>
      </c>
      <c r="CD94" s="355">
        <f t="shared" si="52"/>
        <v>658.35929399999998</v>
      </c>
      <c r="CE94" s="166"/>
      <c r="CF94" s="221"/>
      <c r="CG94" s="164"/>
      <c r="CH94" s="356"/>
    </row>
    <row r="95" spans="2:89">
      <c r="D95" s="41" t="s">
        <v>76</v>
      </c>
      <c r="E95">
        <v>5</v>
      </c>
      <c r="F95" s="12">
        <v>491.26463000000001</v>
      </c>
      <c r="G95" s="27">
        <v>491.40359999999998</v>
      </c>
      <c r="H95" s="349">
        <v>86260</v>
      </c>
      <c r="I95" s="29">
        <f t="shared" si="53"/>
        <v>0.13896999999997206</v>
      </c>
      <c r="J95" s="71">
        <v>162.05282</v>
      </c>
      <c r="K95" s="36">
        <f t="shared" si="54"/>
        <v>653.31745000000001</v>
      </c>
      <c r="L95" s="30" t="s">
        <v>74</v>
      </c>
      <c r="M95" s="349"/>
      <c r="N95" s="29"/>
      <c r="O95" s="9">
        <v>42.010599999999997</v>
      </c>
      <c r="P95" s="416">
        <f t="shared" si="48"/>
        <v>533.27522999999997</v>
      </c>
      <c r="Q95" s="30"/>
      <c r="R95" s="30"/>
      <c r="S95" s="30"/>
      <c r="T95" s="9">
        <v>72.021124999999998</v>
      </c>
      <c r="U95" s="33">
        <f t="shared" si="49"/>
        <v>563.28575499999999</v>
      </c>
      <c r="V95" s="30">
        <v>563.77110000000005</v>
      </c>
      <c r="W95" s="349">
        <v>325.10000000000002</v>
      </c>
      <c r="X95" s="417">
        <f>V95-U95</f>
        <v>0.4853450000000521</v>
      </c>
      <c r="Y95" s="9">
        <v>12</v>
      </c>
      <c r="Z95" s="75">
        <f t="shared" si="50"/>
        <v>503.26463000000001</v>
      </c>
      <c r="AA95" s="75">
        <v>503.29790000000003</v>
      </c>
      <c r="AB95" s="358">
        <v>62.66</v>
      </c>
      <c r="AC95" s="29">
        <f>AA95-Z95</f>
        <v>3.3270000000015898E-2</v>
      </c>
      <c r="AD95" s="9">
        <v>144.04230000000001</v>
      </c>
      <c r="AE95" s="76"/>
      <c r="AF95" s="30"/>
      <c r="AG95" s="30"/>
      <c r="AH95" s="30"/>
      <c r="AI95" s="9">
        <v>126.0317</v>
      </c>
      <c r="AJ95" s="76"/>
      <c r="AK95" s="30"/>
      <c r="AL95" s="30"/>
      <c r="AM95" s="30"/>
      <c r="AN95" s="9">
        <v>108.0211</v>
      </c>
      <c r="AO95" s="76"/>
      <c r="AP95" s="30"/>
      <c r="AQ95" s="30"/>
      <c r="AR95" s="30"/>
      <c r="AS95" s="9">
        <v>78.010599999999997</v>
      </c>
      <c r="AT95" s="76"/>
      <c r="AU95" s="30"/>
      <c r="AV95" s="30"/>
      <c r="AW95" s="30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352"/>
      <c r="BX95">
        <v>42.021799999999999</v>
      </c>
      <c r="BY95" s="121">
        <f t="shared" si="51"/>
        <v>449.24283000000003</v>
      </c>
      <c r="BZ95" s="30">
        <v>449.24283000000003</v>
      </c>
      <c r="CA95" s="349"/>
      <c r="CB95" s="29">
        <f t="shared" si="55"/>
        <v>0</v>
      </c>
      <c r="CC95">
        <v>54.010599999999997</v>
      </c>
      <c r="CD95" s="355">
        <f t="shared" si="52"/>
        <v>545.27522999999997</v>
      </c>
      <c r="CE95" s="166"/>
      <c r="CF95" s="84"/>
      <c r="CG95" s="164"/>
      <c r="CH95" s="356"/>
    </row>
    <row r="96" spans="2:89">
      <c r="D96" s="41" t="s">
        <v>76</v>
      </c>
      <c r="E96">
        <v>4</v>
      </c>
      <c r="F96" s="12">
        <v>420.22751599999998</v>
      </c>
      <c r="G96" s="27">
        <v>420.02190000000002</v>
      </c>
      <c r="H96" s="349">
        <v>21780</v>
      </c>
      <c r="I96" s="29">
        <f t="shared" si="53"/>
        <v>-0.20561599999996361</v>
      </c>
      <c r="J96" s="71">
        <v>162.05282</v>
      </c>
      <c r="K96" s="36">
        <f t="shared" si="54"/>
        <v>582.28033600000003</v>
      </c>
      <c r="L96" s="36">
        <v>582.55700000000002</v>
      </c>
      <c r="M96" s="350">
        <v>622.6</v>
      </c>
      <c r="N96" s="29">
        <f>L96-K96</f>
        <v>0.27666399999998248</v>
      </c>
      <c r="O96" s="9">
        <v>42.010599999999997</v>
      </c>
      <c r="P96" s="416">
        <f t="shared" si="48"/>
        <v>462.23811599999999</v>
      </c>
      <c r="Q96" s="418"/>
      <c r="R96" s="418"/>
      <c r="S96" s="418"/>
      <c r="T96" s="9">
        <v>72.021124999999998</v>
      </c>
      <c r="U96" s="33">
        <f t="shared" si="49"/>
        <v>492.24864099999996</v>
      </c>
      <c r="V96" s="33">
        <v>492.2749</v>
      </c>
      <c r="W96" s="357">
        <v>680.2</v>
      </c>
      <c r="X96" s="29">
        <f>V96-U96</f>
        <v>2.6259000000038668E-2</v>
      </c>
      <c r="Y96" s="9">
        <v>12</v>
      </c>
      <c r="Z96" s="75">
        <f t="shared" si="50"/>
        <v>432.22751599999998</v>
      </c>
      <c r="AA96" s="30">
        <v>431.82389999999998</v>
      </c>
      <c r="AB96" s="349">
        <v>3326</v>
      </c>
      <c r="AC96" s="417">
        <f>AA96-Z96</f>
        <v>-0.40361599999999953</v>
      </c>
      <c r="AD96" s="9">
        <v>144.04230000000001</v>
      </c>
      <c r="AE96" s="76"/>
      <c r="AF96" s="30"/>
      <c r="AG96" s="30"/>
      <c r="AH96" s="30"/>
      <c r="AI96" s="9">
        <v>126.0317</v>
      </c>
      <c r="AJ96" s="76"/>
      <c r="AK96" s="30"/>
      <c r="AL96" s="30"/>
      <c r="AM96" s="30"/>
      <c r="AN96" s="9">
        <v>108.0211</v>
      </c>
      <c r="AO96" s="76"/>
      <c r="AP96" s="30"/>
      <c r="AQ96" s="30"/>
      <c r="AR96" s="30"/>
      <c r="AS96" s="9">
        <v>78.010599999999997</v>
      </c>
      <c r="AT96" s="76"/>
      <c r="AU96" s="30"/>
      <c r="AV96" s="30"/>
      <c r="AW96" s="30"/>
      <c r="AX96" s="611"/>
      <c r="AY96" s="611"/>
      <c r="AZ96" s="611"/>
      <c r="BA96" s="611"/>
      <c r="BB96" s="611"/>
      <c r="BC96" s="611"/>
      <c r="BD96" s="611"/>
      <c r="BE96" s="611"/>
      <c r="BF96" s="611"/>
      <c r="BG96" s="611"/>
      <c r="BH96" s="611"/>
      <c r="BI96" s="611"/>
      <c r="BJ96" s="611"/>
      <c r="BK96" s="611"/>
      <c r="BL96" s="611"/>
      <c r="BM96" s="611"/>
      <c r="BN96" s="611"/>
      <c r="BO96" s="611"/>
      <c r="BP96" s="611"/>
      <c r="BQ96" s="611"/>
      <c r="BR96" s="611"/>
      <c r="BS96" s="611"/>
      <c r="BT96" s="611"/>
      <c r="BU96" s="611"/>
      <c r="BV96" s="611"/>
      <c r="BW96" s="352"/>
      <c r="BX96">
        <v>42.021799999999999</v>
      </c>
      <c r="BY96" s="121">
        <f t="shared" si="51"/>
        <v>378.205716</v>
      </c>
      <c r="BZ96" s="30">
        <v>378.205716</v>
      </c>
      <c r="CA96" s="349"/>
      <c r="CB96" s="29">
        <f t="shared" si="55"/>
        <v>0</v>
      </c>
      <c r="CC96">
        <v>54.010599999999997</v>
      </c>
      <c r="CD96" s="355">
        <f t="shared" si="52"/>
        <v>474.23811599999999</v>
      </c>
      <c r="CE96" s="166"/>
      <c r="CF96" s="221"/>
      <c r="CG96" s="164"/>
      <c r="CH96" s="356"/>
    </row>
    <row r="97" spans="3:86">
      <c r="D97" s="41" t="s">
        <v>76</v>
      </c>
      <c r="E97">
        <v>3</v>
      </c>
      <c r="F97" s="12">
        <v>349.190403</v>
      </c>
      <c r="G97" s="27">
        <v>349.2835</v>
      </c>
      <c r="H97" s="349">
        <v>7755</v>
      </c>
      <c r="I97" s="29">
        <f t="shared" si="53"/>
        <v>9.3097000000000207E-2</v>
      </c>
      <c r="J97" s="71">
        <v>162.05282</v>
      </c>
      <c r="K97" s="36">
        <f t="shared" si="54"/>
        <v>511.243223</v>
      </c>
      <c r="L97" s="30" t="s">
        <v>74</v>
      </c>
      <c r="M97" s="31"/>
      <c r="N97" s="29"/>
      <c r="O97" s="9">
        <v>42.010599999999997</v>
      </c>
      <c r="P97" s="416">
        <f t="shared" si="48"/>
        <v>391.20100300000001</v>
      </c>
      <c r="Q97" s="30"/>
      <c r="R97" s="30"/>
      <c r="S97" s="30"/>
      <c r="T97" s="9">
        <v>72.021124999999998</v>
      </c>
      <c r="U97" s="33">
        <f t="shared" si="49"/>
        <v>421.21152799999999</v>
      </c>
      <c r="V97" s="33">
        <v>421.07029999999997</v>
      </c>
      <c r="W97" s="357">
        <v>4637</v>
      </c>
      <c r="X97" s="29">
        <f>V97-U97</f>
        <v>-0.14122800000001234</v>
      </c>
      <c r="Y97" s="9">
        <v>12</v>
      </c>
      <c r="Z97" s="75">
        <f t="shared" si="50"/>
        <v>361.190403</v>
      </c>
      <c r="AA97" s="75">
        <v>361.11149999999998</v>
      </c>
      <c r="AB97" s="358">
        <v>143.6</v>
      </c>
      <c r="AC97" s="29">
        <f>AA97-Z97</f>
        <v>-7.8903000000025258E-2</v>
      </c>
      <c r="AD97" s="9">
        <v>144.04230000000001</v>
      </c>
      <c r="AE97" s="76"/>
      <c r="AF97" s="30"/>
      <c r="AG97" s="30"/>
      <c r="AH97" s="30"/>
      <c r="AI97" s="9">
        <v>126.0317</v>
      </c>
      <c r="AJ97" s="76"/>
      <c r="AK97" s="30"/>
      <c r="AL97" s="30"/>
      <c r="AM97" s="30"/>
      <c r="AN97" s="9">
        <v>108.0211</v>
      </c>
      <c r="AO97" s="76"/>
      <c r="AP97" s="30"/>
      <c r="AQ97" s="30"/>
      <c r="AR97" s="30"/>
      <c r="AS97" s="9">
        <v>78.010599999999997</v>
      </c>
      <c r="AT97" s="76"/>
      <c r="AU97" s="30"/>
      <c r="AV97" s="30"/>
      <c r="AW97" s="30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352"/>
      <c r="BX97">
        <v>42.021799999999999</v>
      </c>
      <c r="BY97" s="121">
        <f t="shared" si="51"/>
        <v>307.16860300000002</v>
      </c>
      <c r="BZ97" s="30">
        <v>307.16860300000002</v>
      </c>
      <c r="CA97" s="31"/>
      <c r="CB97" s="29">
        <f t="shared" si="55"/>
        <v>0</v>
      </c>
      <c r="CC97">
        <v>54.010599999999997</v>
      </c>
      <c r="CD97" s="355">
        <f t="shared" si="52"/>
        <v>403.20100300000001</v>
      </c>
      <c r="CE97" s="166"/>
      <c r="CF97" s="221"/>
      <c r="CG97" s="164"/>
      <c r="CH97" s="356"/>
    </row>
    <row r="98" spans="3:86">
      <c r="D98" s="41" t="s">
        <v>289</v>
      </c>
      <c r="E98">
        <v>2</v>
      </c>
      <c r="F98" s="12">
        <v>278.15328899999997</v>
      </c>
      <c r="G98" s="27">
        <v>278.1789</v>
      </c>
      <c r="H98" s="349">
        <v>5944</v>
      </c>
      <c r="I98" s="29">
        <f t="shared" si="53"/>
        <v>2.5611000000026252E-2</v>
      </c>
      <c r="J98" s="71">
        <v>162.05282</v>
      </c>
      <c r="K98" s="36">
        <f t="shared" si="54"/>
        <v>440.20610899999997</v>
      </c>
      <c r="L98" s="36">
        <v>439.9033</v>
      </c>
      <c r="M98" s="350">
        <v>72180</v>
      </c>
      <c r="N98" s="29">
        <f>L98-K98</f>
        <v>-0.30280899999996791</v>
      </c>
      <c r="O98" s="9">
        <v>42.010599999999997</v>
      </c>
      <c r="P98" s="416">
        <f t="shared" si="48"/>
        <v>320.16388899999998</v>
      </c>
      <c r="Q98" s="30"/>
      <c r="R98" s="30"/>
      <c r="S98" s="30"/>
      <c r="T98" s="9">
        <v>72.021124999999998</v>
      </c>
      <c r="U98" s="33">
        <f t="shared" si="49"/>
        <v>350.17441399999996</v>
      </c>
      <c r="V98" s="33">
        <v>350.33260000000001</v>
      </c>
      <c r="W98" s="357">
        <v>1374</v>
      </c>
      <c r="X98" s="29">
        <f>V98-U98</f>
        <v>0.15818600000005745</v>
      </c>
      <c r="Y98" s="9">
        <v>12</v>
      </c>
      <c r="Z98" s="75">
        <f t="shared" si="50"/>
        <v>290.15328899999997</v>
      </c>
      <c r="AA98" s="75">
        <v>290.37729999999999</v>
      </c>
      <c r="AB98" s="358">
        <v>160.19999999999999</v>
      </c>
      <c r="AC98" s="29">
        <f>AA98-Z98</f>
        <v>0.22401100000001861</v>
      </c>
      <c r="AD98" s="9">
        <v>144.04230000000001</v>
      </c>
      <c r="AE98" s="76"/>
      <c r="AF98" s="30"/>
      <c r="AG98" s="30"/>
      <c r="AH98" s="30"/>
      <c r="AI98" s="9">
        <v>126.0317</v>
      </c>
      <c r="AJ98" s="76"/>
      <c r="AK98" s="30"/>
      <c r="AL98" s="30"/>
      <c r="AM98" s="30"/>
      <c r="AN98" s="9">
        <v>108.0211</v>
      </c>
      <c r="AO98" s="76"/>
      <c r="AP98" s="30"/>
      <c r="AQ98" s="30"/>
      <c r="AR98" s="30"/>
      <c r="AS98" s="9">
        <v>78.010599999999997</v>
      </c>
      <c r="AT98" s="76"/>
      <c r="AU98" s="30"/>
      <c r="AV98" s="30"/>
      <c r="AW98" s="30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352"/>
      <c r="BX98">
        <v>42.021799999999999</v>
      </c>
      <c r="BY98" s="121">
        <f t="shared" si="51"/>
        <v>236.13148899999999</v>
      </c>
      <c r="BZ98" s="30">
        <v>236.13148899999999</v>
      </c>
      <c r="CA98" s="349"/>
      <c r="CB98" s="29">
        <f t="shared" si="55"/>
        <v>0</v>
      </c>
      <c r="CC98">
        <v>54.010599999999997</v>
      </c>
      <c r="CD98" s="355">
        <f t="shared" si="52"/>
        <v>332.16388899999998</v>
      </c>
      <c r="CE98" s="166"/>
      <c r="CF98" s="221"/>
      <c r="CG98" s="164"/>
      <c r="CH98" s="356"/>
    </row>
    <row r="99" spans="3:86">
      <c r="D99" s="41" t="s">
        <v>49</v>
      </c>
      <c r="E99">
        <v>1</v>
      </c>
      <c r="F99" s="12">
        <v>147.11280400000001</v>
      </c>
      <c r="G99" s="27">
        <v>147.18610000000001</v>
      </c>
      <c r="H99" s="349">
        <v>2513</v>
      </c>
      <c r="I99" s="29">
        <f t="shared" si="53"/>
        <v>7.329599999999914E-2</v>
      </c>
      <c r="J99" s="71">
        <v>162.05282</v>
      </c>
      <c r="K99" s="36">
        <f t="shared" si="54"/>
        <v>309.16562399999998</v>
      </c>
      <c r="L99" s="30" t="s">
        <v>74</v>
      </c>
      <c r="M99" s="349"/>
      <c r="N99" s="29"/>
      <c r="O99" s="9">
        <v>42.010599999999997</v>
      </c>
      <c r="P99" s="416">
        <f t="shared" si="48"/>
        <v>189.12340399999999</v>
      </c>
      <c r="Q99" s="30"/>
      <c r="R99" s="30"/>
      <c r="S99" s="30"/>
      <c r="T99" s="9">
        <v>72.021124999999998</v>
      </c>
      <c r="U99" s="33">
        <f t="shared" si="49"/>
        <v>219.13392900000002</v>
      </c>
      <c r="V99" s="30" t="s">
        <v>74</v>
      </c>
      <c r="W99" s="349"/>
      <c r="X99" s="29"/>
      <c r="Y99" s="9">
        <v>12</v>
      </c>
      <c r="Z99" s="75">
        <f t="shared" si="50"/>
        <v>159.11280400000001</v>
      </c>
      <c r="AA99" s="75">
        <v>159.14279999999999</v>
      </c>
      <c r="AB99" s="358">
        <v>90.48</v>
      </c>
      <c r="AC99" s="29">
        <f>AA99-Z99</f>
        <v>2.9995999999982814E-2</v>
      </c>
      <c r="AD99" s="9">
        <v>144.04230000000001</v>
      </c>
      <c r="AE99" s="76"/>
      <c r="AF99" s="30"/>
      <c r="AG99" s="30"/>
      <c r="AH99" s="30"/>
      <c r="AI99" s="9">
        <v>126.0317</v>
      </c>
      <c r="AJ99" s="76"/>
      <c r="AK99" s="30"/>
      <c r="AL99" s="30"/>
      <c r="AM99" s="30"/>
      <c r="AN99" s="9">
        <v>108.0211</v>
      </c>
      <c r="AO99" s="76"/>
      <c r="AP99" s="30"/>
      <c r="AQ99" s="30"/>
      <c r="AR99" s="30"/>
      <c r="AS99" s="9">
        <v>78.010599999999997</v>
      </c>
      <c r="AT99" s="76"/>
      <c r="AU99" s="30"/>
      <c r="AV99" s="30"/>
      <c r="AW99" s="30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352"/>
      <c r="BX99">
        <v>42.021799999999999</v>
      </c>
      <c r="BY99" s="121">
        <f t="shared" si="51"/>
        <v>105.09100400000001</v>
      </c>
      <c r="BZ99" s="30">
        <v>105.09100400000001</v>
      </c>
      <c r="CA99" s="31"/>
      <c r="CB99" s="29">
        <f t="shared" si="55"/>
        <v>0</v>
      </c>
      <c r="CC99">
        <v>54.010599999999997</v>
      </c>
      <c r="CD99" s="355">
        <f t="shared" si="52"/>
        <v>201.12340399999999</v>
      </c>
      <c r="CE99" s="166"/>
      <c r="CF99" s="221"/>
      <c r="CG99" s="164"/>
      <c r="CH99" s="356"/>
    </row>
    <row r="100" spans="3:86">
      <c r="D100" s="41"/>
      <c r="F100" s="4"/>
      <c r="G100" s="4"/>
      <c r="H100" s="38">
        <f>SUM(H93:H99)</f>
        <v>211840</v>
      </c>
      <c r="I100" s="301"/>
      <c r="J100" s="419"/>
      <c r="K100" s="301"/>
      <c r="L100" s="301"/>
      <c r="M100" s="38">
        <f>SUM(M96:M99)</f>
        <v>72802.600000000006</v>
      </c>
      <c r="N100" s="301"/>
      <c r="O100" s="301"/>
      <c r="P100" s="301"/>
      <c r="Q100" s="301"/>
      <c r="R100" s="301"/>
      <c r="S100" s="301"/>
      <c r="T100" s="129"/>
      <c r="U100" s="129"/>
      <c r="V100" s="129"/>
      <c r="W100" s="38">
        <f>SUM(W95:W99)</f>
        <v>7016.3</v>
      </c>
      <c r="X100" s="301"/>
      <c r="Y100" s="301"/>
      <c r="Z100" s="129"/>
      <c r="AA100" s="301"/>
      <c r="AB100" s="38">
        <f>SUM(AB95:AB99)</f>
        <v>3782.9399999999996</v>
      </c>
      <c r="AC100" s="301"/>
      <c r="AD100" s="301"/>
      <c r="AE100" s="301"/>
      <c r="AF100" s="301"/>
      <c r="AG100" s="301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352"/>
      <c r="BY100" s="9"/>
      <c r="BZ100" s="9"/>
      <c r="CA100" s="46"/>
      <c r="CB100" s="92"/>
      <c r="CD100" s="43"/>
      <c r="CE100" s="120"/>
      <c r="CF100" s="370"/>
      <c r="CG100" s="378"/>
    </row>
    <row r="101" spans="3:86">
      <c r="H101" s="25"/>
      <c r="I101" s="92"/>
      <c r="J101" s="71"/>
      <c r="K101" s="92"/>
      <c r="L101" s="92"/>
      <c r="M101" s="25"/>
      <c r="N101" s="92"/>
      <c r="O101" s="9"/>
      <c r="P101" s="9"/>
      <c r="Q101" s="9"/>
      <c r="R101" s="25"/>
      <c r="S101" s="92"/>
      <c r="T101" s="92"/>
      <c r="U101" s="9"/>
      <c r="V101" s="92"/>
      <c r="W101" s="25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  <c r="BM101" s="92"/>
      <c r="BN101" s="92"/>
      <c r="BO101" s="92"/>
      <c r="BP101" s="92"/>
      <c r="BQ101" s="92"/>
      <c r="BR101" s="92"/>
      <c r="BS101" s="92"/>
      <c r="BT101" s="92"/>
      <c r="BU101" s="92"/>
      <c r="BV101" s="92"/>
      <c r="BW101" s="92"/>
      <c r="BY101" s="9"/>
      <c r="BZ101" s="9"/>
      <c r="CA101" s="46"/>
      <c r="CB101" s="92"/>
      <c r="CD101" s="43"/>
      <c r="CE101" s="120"/>
      <c r="CF101" s="370"/>
      <c r="CG101" s="378"/>
    </row>
    <row r="102" spans="3:86">
      <c r="H102" s="94"/>
      <c r="I102" s="92"/>
      <c r="J102" s="71"/>
      <c r="K102" s="92"/>
      <c r="L102" s="92"/>
      <c r="M102" s="94"/>
      <c r="N102" s="92"/>
      <c r="O102" s="9"/>
      <c r="P102" s="9"/>
      <c r="Q102" s="9"/>
      <c r="R102" s="94"/>
      <c r="S102" s="92"/>
      <c r="T102" s="92"/>
      <c r="U102" s="9"/>
      <c r="V102" s="92"/>
      <c r="W102" s="46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92"/>
      <c r="BK102" s="92"/>
      <c r="BL102" s="92"/>
      <c r="BM102" s="92"/>
      <c r="BN102" s="92"/>
      <c r="BO102" s="92"/>
      <c r="BP102" s="92"/>
      <c r="BQ102" s="92"/>
      <c r="BR102" s="92"/>
      <c r="BS102" s="92"/>
      <c r="BT102" s="92"/>
      <c r="BU102" s="92"/>
      <c r="BV102" s="92"/>
      <c r="BW102" s="352"/>
      <c r="BY102" s="9"/>
      <c r="BZ102" s="9"/>
      <c r="CA102" s="46"/>
      <c r="CB102" s="92"/>
      <c r="CD102" s="43"/>
      <c r="CE102" s="120"/>
      <c r="CF102" s="370"/>
      <c r="CG102" s="378"/>
    </row>
    <row r="103" spans="3:86">
      <c r="C103" s="41"/>
      <c r="D103" s="90"/>
      <c r="F103" s="9"/>
      <c r="H103" s="94"/>
      <c r="I103" s="92"/>
      <c r="J103" s="9"/>
      <c r="K103" s="9"/>
      <c r="L103" s="9"/>
      <c r="M103" s="94"/>
      <c r="N103" s="92"/>
      <c r="O103" s="102" t="s">
        <v>149</v>
      </c>
      <c r="P103" s="92"/>
      <c r="Q103" s="92"/>
      <c r="R103" s="94"/>
      <c r="S103" s="92"/>
      <c r="T103" s="102" t="s">
        <v>149</v>
      </c>
      <c r="Y103" s="39" t="s">
        <v>292</v>
      </c>
      <c r="Z103" s="39"/>
      <c r="AA103" s="39"/>
      <c r="AB103" s="39"/>
      <c r="BW103" s="352"/>
      <c r="BX103" s="377" t="s">
        <v>171</v>
      </c>
      <c r="BY103" s="9"/>
      <c r="BZ103" s="9"/>
      <c r="CA103" s="46"/>
      <c r="CB103" s="92"/>
      <c r="CD103" s="43"/>
      <c r="CE103" s="120"/>
      <c r="CF103" s="370"/>
      <c r="CG103" s="378"/>
    </row>
    <row r="104" spans="3:86">
      <c r="C104" s="41"/>
      <c r="E104" s="92"/>
      <c r="F104" s="103" t="s">
        <v>152</v>
      </c>
      <c r="G104" s="104" t="s">
        <v>44</v>
      </c>
      <c r="H104" s="105" t="s">
        <v>64</v>
      </c>
      <c r="I104" s="103" t="s">
        <v>137</v>
      </c>
      <c r="J104" s="106" t="s">
        <v>100</v>
      </c>
      <c r="K104" s="107" t="s">
        <v>153</v>
      </c>
      <c r="L104" s="108" t="s">
        <v>154</v>
      </c>
      <c r="M104" s="109" t="s">
        <v>64</v>
      </c>
      <c r="N104" s="109" t="s">
        <v>116</v>
      </c>
      <c r="O104" s="108" t="s">
        <v>134</v>
      </c>
      <c r="P104" s="379" t="s">
        <v>155</v>
      </c>
      <c r="Q104" s="108" t="s">
        <v>156</v>
      </c>
      <c r="R104" s="109" t="s">
        <v>64</v>
      </c>
      <c r="S104" s="109" t="s">
        <v>116</v>
      </c>
      <c r="T104" s="55">
        <v>150</v>
      </c>
      <c r="U104" s="178" t="s">
        <v>157</v>
      </c>
      <c r="V104" s="109" t="s">
        <v>157</v>
      </c>
      <c r="W104" s="109" t="s">
        <v>64</v>
      </c>
      <c r="X104" s="109" t="s">
        <v>61</v>
      </c>
      <c r="Y104" s="108" t="s">
        <v>158</v>
      </c>
      <c r="Z104" s="91" t="s">
        <v>159</v>
      </c>
      <c r="AA104" s="5" t="s">
        <v>159</v>
      </c>
      <c r="AB104" s="5"/>
      <c r="AC104" s="109" t="s">
        <v>116</v>
      </c>
      <c r="AD104" s="108" t="s">
        <v>160</v>
      </c>
      <c r="AE104" s="91" t="s">
        <v>162</v>
      </c>
      <c r="AF104" s="5" t="s">
        <v>162</v>
      </c>
      <c r="AG104" s="109"/>
      <c r="AH104" s="109" t="s">
        <v>116</v>
      </c>
      <c r="AI104" s="108" t="s">
        <v>163</v>
      </c>
      <c r="AJ104" s="91" t="s">
        <v>164</v>
      </c>
      <c r="AK104" s="5" t="s">
        <v>164</v>
      </c>
      <c r="AL104" s="109"/>
      <c r="AM104" s="109" t="s">
        <v>116</v>
      </c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X104" s="78" t="s">
        <v>297</v>
      </c>
      <c r="BY104" s="108" t="s">
        <v>298</v>
      </c>
      <c r="BZ104" s="109" t="s">
        <v>64</v>
      </c>
      <c r="CA104" s="109" t="s">
        <v>116</v>
      </c>
    </row>
    <row r="105" spans="3:86">
      <c r="D105" s="41" t="s">
        <v>45</v>
      </c>
      <c r="F105" s="109" t="s">
        <v>67</v>
      </c>
      <c r="G105" s="109" t="s">
        <v>166</v>
      </c>
      <c r="H105" s="5"/>
      <c r="I105" s="5"/>
      <c r="J105" s="5"/>
      <c r="K105" s="113" t="s">
        <v>67</v>
      </c>
      <c r="L105" s="109" t="s">
        <v>167</v>
      </c>
      <c r="M105" s="5"/>
      <c r="N105" s="109" t="s">
        <v>65</v>
      </c>
      <c r="O105" s="103" t="s">
        <v>168</v>
      </c>
      <c r="P105" s="386" t="s">
        <v>67</v>
      </c>
      <c r="Q105" s="109" t="s">
        <v>167</v>
      </c>
      <c r="R105" s="5"/>
      <c r="S105" s="109" t="s">
        <v>65</v>
      </c>
      <c r="T105" s="67" t="s">
        <v>135</v>
      </c>
      <c r="U105" s="178" t="s">
        <v>67</v>
      </c>
      <c r="V105" s="109" t="s">
        <v>167</v>
      </c>
      <c r="W105" s="109"/>
      <c r="X105" s="109" t="s">
        <v>65</v>
      </c>
      <c r="Y105" s="5"/>
      <c r="Z105" s="91" t="s">
        <v>169</v>
      </c>
      <c r="AA105" s="5" t="s">
        <v>68</v>
      </c>
      <c r="AB105" s="5" t="s">
        <v>64</v>
      </c>
      <c r="AC105" s="109" t="s">
        <v>65</v>
      </c>
      <c r="AD105" s="109"/>
      <c r="AE105" s="91" t="s">
        <v>169</v>
      </c>
      <c r="AF105" s="5" t="s">
        <v>68</v>
      </c>
      <c r="AG105" s="109" t="s">
        <v>170</v>
      </c>
      <c r="AH105" s="109" t="s">
        <v>65</v>
      </c>
      <c r="AI105" s="109"/>
      <c r="AJ105" s="91" t="s">
        <v>169</v>
      </c>
      <c r="AK105" s="5" t="s">
        <v>68</v>
      </c>
      <c r="AL105" s="109" t="s">
        <v>170</v>
      </c>
      <c r="AM105" s="109" t="s">
        <v>65</v>
      </c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X105" s="78" t="s">
        <v>299</v>
      </c>
      <c r="BY105" s="109" t="s">
        <v>167</v>
      </c>
      <c r="BZ105" s="5"/>
      <c r="CA105" s="109" t="s">
        <v>65</v>
      </c>
    </row>
    <row r="106" spans="3:86">
      <c r="C106" s="41"/>
      <c r="D106" s="347" t="s">
        <v>56</v>
      </c>
      <c r="E106">
        <v>1</v>
      </c>
      <c r="F106" s="5">
        <v>266.06928099999999</v>
      </c>
      <c r="G106" s="5" t="s">
        <v>74</v>
      </c>
      <c r="H106" s="116"/>
      <c r="I106" s="109" t="s">
        <v>65</v>
      </c>
      <c r="J106" s="9">
        <v>120.04226</v>
      </c>
      <c r="K106" s="118">
        <f t="shared" ref="K106:K112" si="56">F106-J106</f>
        <v>146.02702099999999</v>
      </c>
      <c r="L106" s="7">
        <v>146.11949999999999</v>
      </c>
      <c r="M106" s="298">
        <v>333.7</v>
      </c>
      <c r="N106" s="117">
        <f>L106-K106</f>
        <v>9.2478999999997313E-2</v>
      </c>
      <c r="O106" s="9">
        <v>90.031694999999999</v>
      </c>
      <c r="P106" s="389">
        <f t="shared" ref="P106:P112" si="57">F106-O106</f>
        <v>176.03758599999998</v>
      </c>
      <c r="Q106" s="389">
        <v>176.07239999999999</v>
      </c>
      <c r="R106" s="420">
        <v>109</v>
      </c>
      <c r="S106" s="117">
        <f>Q106-P106</f>
        <v>3.4814000000011447E-2</v>
      </c>
      <c r="T106" s="120">
        <v>150.05282399999999</v>
      </c>
      <c r="U106" s="390">
        <f t="shared" ref="U106:U112" si="58">F106-T106</f>
        <v>116.016457</v>
      </c>
      <c r="V106" s="421" t="s">
        <v>93</v>
      </c>
      <c r="W106" s="393"/>
      <c r="X106" s="393"/>
      <c r="Y106" s="5"/>
      <c r="Z106" s="91"/>
      <c r="AA106" s="5"/>
      <c r="AB106" s="5"/>
      <c r="AC106" s="5"/>
      <c r="AD106" s="393"/>
      <c r="AE106" s="422"/>
      <c r="AF106" s="393"/>
      <c r="AG106" s="393"/>
      <c r="AH106" s="393"/>
      <c r="AI106" s="393"/>
      <c r="AJ106" s="422"/>
      <c r="AK106" s="393"/>
      <c r="AL106" s="393"/>
      <c r="AM106" s="393"/>
      <c r="AN106" s="393"/>
      <c r="AO106" s="393"/>
      <c r="AP106" s="393"/>
      <c r="AQ106" s="393"/>
      <c r="AR106" s="393"/>
      <c r="AS106" s="393"/>
      <c r="AT106" s="393"/>
      <c r="AU106" s="393"/>
      <c r="AV106" s="393"/>
      <c r="AW106" s="393"/>
      <c r="AX106" s="493"/>
      <c r="AY106" s="493"/>
      <c r="AZ106" s="493"/>
      <c r="BA106" s="493"/>
      <c r="BB106" s="493"/>
      <c r="BC106" s="493"/>
      <c r="BD106" s="493"/>
      <c r="BE106" s="493"/>
      <c r="BF106" s="493"/>
      <c r="BG106" s="493"/>
      <c r="BH106" s="493"/>
      <c r="BI106" s="493"/>
      <c r="BJ106" s="493"/>
      <c r="BK106" s="493"/>
      <c r="BL106" s="493"/>
      <c r="BM106" s="493"/>
      <c r="BN106" s="493"/>
      <c r="BO106" s="493"/>
      <c r="BP106" s="493"/>
      <c r="BQ106" s="493"/>
      <c r="BR106" s="493"/>
      <c r="BS106" s="493"/>
      <c r="BT106" s="493"/>
      <c r="BU106" s="493"/>
      <c r="BV106" s="493"/>
      <c r="BW106" s="279">
        <v>180.06338</v>
      </c>
      <c r="BX106" s="139">
        <f t="shared" ref="BX106:BX112" si="59">U117-BW106</f>
        <v>248.05872099999999</v>
      </c>
      <c r="BY106" s="5" t="s">
        <v>74</v>
      </c>
      <c r="BZ106" s="116"/>
      <c r="CA106" s="393"/>
    </row>
    <row r="107" spans="3:86">
      <c r="C107" s="41"/>
      <c r="D107" s="41" t="s">
        <v>286</v>
      </c>
      <c r="E107">
        <v>2</v>
      </c>
      <c r="F107" s="5">
        <v>395.111874</v>
      </c>
      <c r="G107" s="115">
        <v>395.18529999999998</v>
      </c>
      <c r="H107" s="296">
        <v>2839</v>
      </c>
      <c r="I107" s="117">
        <f t="shared" ref="I107:I112" si="60">G107-F107</f>
        <v>7.342599999998356E-2</v>
      </c>
      <c r="J107" s="9">
        <v>120.04226</v>
      </c>
      <c r="K107" s="118">
        <f t="shared" si="56"/>
        <v>275.069614</v>
      </c>
      <c r="L107" s="7">
        <v>275.19880000000001</v>
      </c>
      <c r="M107" s="298">
        <v>3911</v>
      </c>
      <c r="N107" s="117">
        <f t="shared" ref="N107:N112" si="61">L107-K107</f>
        <v>0.12918600000000424</v>
      </c>
      <c r="O107" s="9">
        <v>90.031694999999999</v>
      </c>
      <c r="P107" s="389">
        <f t="shared" si="57"/>
        <v>305.08017899999999</v>
      </c>
      <c r="Q107" s="389">
        <v>305.15699999999998</v>
      </c>
      <c r="R107" s="420">
        <v>55.14</v>
      </c>
      <c r="S107" s="117">
        <f>Q107-P107</f>
        <v>7.6820999999995365E-2</v>
      </c>
      <c r="T107" s="120">
        <v>150.05282399999999</v>
      </c>
      <c r="U107" s="390">
        <f t="shared" si="58"/>
        <v>245.05905000000001</v>
      </c>
      <c r="V107" s="391"/>
      <c r="W107" s="117"/>
      <c r="X107" s="117"/>
      <c r="Y107" s="5"/>
      <c r="Z107" s="91"/>
      <c r="AA107" s="5"/>
      <c r="AB107" s="5"/>
      <c r="AC107" s="5"/>
      <c r="AD107" s="117"/>
      <c r="AE107" s="423"/>
      <c r="AF107" s="117"/>
      <c r="AG107" s="117"/>
      <c r="AH107" s="117"/>
      <c r="AI107" s="117"/>
      <c r="AJ107" s="423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92"/>
      <c r="AY107" s="92"/>
      <c r="AZ107" s="92"/>
      <c r="BA107" s="92"/>
      <c r="BB107" s="92"/>
      <c r="BC107" s="92"/>
      <c r="BD107" s="92"/>
      <c r="BE107" s="92"/>
      <c r="BF107" s="92"/>
      <c r="BG107" s="92"/>
      <c r="BH107" s="92"/>
      <c r="BI107" s="92"/>
      <c r="BJ107" s="92"/>
      <c r="BK107" s="92"/>
      <c r="BL107" s="92"/>
      <c r="BM107" s="92"/>
      <c r="BN107" s="92"/>
      <c r="BO107" s="92"/>
      <c r="BP107" s="92"/>
      <c r="BQ107" s="92"/>
      <c r="BR107" s="92"/>
      <c r="BS107" s="92"/>
      <c r="BT107" s="92"/>
      <c r="BU107" s="92"/>
      <c r="BV107" s="92"/>
      <c r="BW107" s="279">
        <v>180.06338</v>
      </c>
      <c r="BX107" s="139">
        <f t="shared" si="59"/>
        <v>377.10131400000006</v>
      </c>
      <c r="BY107" s="189">
        <v>377.06760000000003</v>
      </c>
      <c r="BZ107" s="93">
        <v>1058</v>
      </c>
      <c r="CA107" s="117">
        <f>BY107-BX107</f>
        <v>-3.3714000000031774E-2</v>
      </c>
      <c r="CB107" s="189" t="s">
        <v>319</v>
      </c>
    </row>
    <row r="108" spans="3:86">
      <c r="C108" s="41"/>
      <c r="D108" s="41" t="s">
        <v>288</v>
      </c>
      <c r="E108">
        <v>3</v>
      </c>
      <c r="F108" s="5">
        <v>508.19593800000001</v>
      </c>
      <c r="G108" s="115">
        <v>508.39400000000001</v>
      </c>
      <c r="H108" s="300">
        <v>594.4</v>
      </c>
      <c r="I108" s="117">
        <f t="shared" si="60"/>
        <v>0.19806199999999308</v>
      </c>
      <c r="J108" s="9">
        <v>120.04226</v>
      </c>
      <c r="K108" s="118">
        <f t="shared" si="56"/>
        <v>388.15367800000001</v>
      </c>
      <c r="L108" s="7">
        <v>388.19319999999999</v>
      </c>
      <c r="M108" s="298">
        <v>2713</v>
      </c>
      <c r="N108" s="117">
        <f t="shared" si="61"/>
        <v>3.9521999999976742E-2</v>
      </c>
      <c r="O108" s="9">
        <v>90.031694999999999</v>
      </c>
      <c r="P108" s="389">
        <f t="shared" si="57"/>
        <v>418.164243</v>
      </c>
      <c r="Q108" s="115" t="s">
        <v>74</v>
      </c>
      <c r="R108" s="300"/>
      <c r="S108" s="117"/>
      <c r="T108" s="120">
        <v>150.05282399999999</v>
      </c>
      <c r="U108" s="390">
        <f t="shared" si="58"/>
        <v>358.14311400000003</v>
      </c>
      <c r="V108" s="391"/>
      <c r="W108" s="117"/>
      <c r="X108" s="117"/>
      <c r="Y108" s="5"/>
      <c r="Z108" s="91"/>
      <c r="AA108" s="5"/>
      <c r="AB108" s="5"/>
      <c r="AC108" s="5"/>
      <c r="AD108" s="117"/>
      <c r="AE108" s="423"/>
      <c r="AF108" s="117"/>
      <c r="AG108" s="117"/>
      <c r="AH108" s="117"/>
      <c r="AI108" s="117"/>
      <c r="AJ108" s="423"/>
      <c r="AK108" s="117"/>
      <c r="AL108" s="117"/>
      <c r="AM108" s="117"/>
      <c r="AN108" s="117"/>
      <c r="AO108" s="117"/>
      <c r="AP108" s="117"/>
      <c r="AQ108" s="117"/>
      <c r="AR108" s="117"/>
      <c r="AS108" s="117"/>
      <c r="AT108" s="117"/>
      <c r="AU108" s="117"/>
      <c r="AV108" s="117"/>
      <c r="AW108" s="117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  <c r="BH108" s="92"/>
      <c r="BI108" s="92"/>
      <c r="BJ108" s="92"/>
      <c r="BK108" s="92"/>
      <c r="BL108" s="92"/>
      <c r="BM108" s="92"/>
      <c r="BN108" s="92"/>
      <c r="BO108" s="92"/>
      <c r="BP108" s="92"/>
      <c r="BQ108" s="92"/>
      <c r="BR108" s="92"/>
      <c r="BS108" s="92"/>
      <c r="BT108" s="92"/>
      <c r="BU108" s="92"/>
      <c r="BV108" s="92"/>
      <c r="BW108" s="279">
        <v>180.06338</v>
      </c>
      <c r="BX108" s="139">
        <f t="shared" si="59"/>
        <v>490.18537799999996</v>
      </c>
      <c r="BY108" s="5" t="s">
        <v>74</v>
      </c>
      <c r="BZ108" s="300"/>
      <c r="CA108" s="117"/>
    </row>
    <row r="109" spans="3:86">
      <c r="C109" s="41"/>
      <c r="D109" s="41" t="s">
        <v>76</v>
      </c>
      <c r="E109">
        <v>4</v>
      </c>
      <c r="F109" s="5">
        <v>579.23305200000004</v>
      </c>
      <c r="G109" s="115">
        <v>579.43219999999997</v>
      </c>
      <c r="H109" s="300">
        <v>997.2</v>
      </c>
      <c r="I109" s="117">
        <f t="shared" si="60"/>
        <v>0.19914799999992283</v>
      </c>
      <c r="J109" s="9">
        <v>120.04226</v>
      </c>
      <c r="K109" s="118">
        <f t="shared" si="56"/>
        <v>459.19079200000004</v>
      </c>
      <c r="L109" s="7">
        <v>458.73750000000001</v>
      </c>
      <c r="M109" s="300">
        <v>2621</v>
      </c>
      <c r="N109" s="393">
        <f t="shared" si="61"/>
        <v>-0.45329200000003311</v>
      </c>
      <c r="O109" s="9">
        <v>90.031694999999999</v>
      </c>
      <c r="P109" s="389">
        <f t="shared" si="57"/>
        <v>489.20135700000003</v>
      </c>
      <c r="Q109" s="115" t="s">
        <v>74</v>
      </c>
      <c r="R109" s="300"/>
      <c r="S109" s="117"/>
      <c r="T109" s="120">
        <v>150.05282399999999</v>
      </c>
      <c r="U109" s="390">
        <f t="shared" si="58"/>
        <v>429.18022800000006</v>
      </c>
      <c r="V109" s="391"/>
      <c r="W109" s="117"/>
      <c r="X109" s="117"/>
      <c r="Y109" s="5"/>
      <c r="Z109" s="91"/>
      <c r="AA109" s="5"/>
      <c r="AB109" s="5"/>
      <c r="AC109" s="5"/>
      <c r="AD109" s="117"/>
      <c r="AE109" s="423"/>
      <c r="AF109" s="117"/>
      <c r="AG109" s="117"/>
      <c r="AH109" s="117"/>
      <c r="AI109" s="117"/>
      <c r="AJ109" s="423"/>
      <c r="AK109" s="117"/>
      <c r="AL109" s="117"/>
      <c r="AM109" s="117"/>
      <c r="AN109" s="117"/>
      <c r="AO109" s="117"/>
      <c r="AP109" s="117"/>
      <c r="AQ109" s="117"/>
      <c r="AR109" s="117"/>
      <c r="AS109" s="117"/>
      <c r="AT109" s="117"/>
      <c r="AU109" s="117"/>
      <c r="AV109" s="117"/>
      <c r="AW109" s="117"/>
      <c r="AX109" s="92"/>
      <c r="AY109" s="92"/>
      <c r="AZ109" s="92"/>
      <c r="BA109" s="92"/>
      <c r="BB109" s="92"/>
      <c r="BC109" s="92"/>
      <c r="BD109" s="92"/>
      <c r="BE109" s="92"/>
      <c r="BF109" s="92"/>
      <c r="BG109" s="92"/>
      <c r="BH109" s="92"/>
      <c r="BI109" s="92"/>
      <c r="BJ109" s="92"/>
      <c r="BK109" s="92"/>
      <c r="BL109" s="92"/>
      <c r="BM109" s="92"/>
      <c r="BN109" s="92"/>
      <c r="BO109" s="92"/>
      <c r="BP109" s="92"/>
      <c r="BQ109" s="92"/>
      <c r="BR109" s="92"/>
      <c r="BS109" s="92"/>
      <c r="BT109" s="92"/>
      <c r="BU109" s="92"/>
      <c r="BV109" s="92"/>
      <c r="BW109" s="279">
        <v>180.06338</v>
      </c>
      <c r="BX109" s="139">
        <f t="shared" si="59"/>
        <v>561.2224920000001</v>
      </c>
      <c r="BY109" s="189">
        <v>561.3021</v>
      </c>
      <c r="BZ109" s="93">
        <v>264.2</v>
      </c>
      <c r="CA109" s="117">
        <f>BY109-BX109</f>
        <v>7.9607999999893764E-2</v>
      </c>
      <c r="CB109" s="189" t="s">
        <v>178</v>
      </c>
    </row>
    <row r="110" spans="3:86">
      <c r="C110" s="41"/>
      <c r="D110" s="41" t="s">
        <v>76</v>
      </c>
      <c r="E110">
        <v>5</v>
      </c>
      <c r="F110" s="5">
        <v>650.27016600000002</v>
      </c>
      <c r="G110" s="115">
        <v>650.39340000000004</v>
      </c>
      <c r="H110" s="296">
        <v>228.1</v>
      </c>
      <c r="I110" s="117">
        <f t="shared" si="60"/>
        <v>0.12323400000002493</v>
      </c>
      <c r="J110" s="9">
        <v>120.04226</v>
      </c>
      <c r="K110" s="118">
        <f t="shared" si="56"/>
        <v>530.22790600000008</v>
      </c>
      <c r="L110" s="7">
        <v>530.50340000000006</v>
      </c>
      <c r="M110" s="298">
        <v>232.4</v>
      </c>
      <c r="N110" s="117">
        <f t="shared" si="61"/>
        <v>0.27549399999998059</v>
      </c>
      <c r="O110" s="9">
        <v>90.031694999999999</v>
      </c>
      <c r="P110" s="389">
        <f t="shared" si="57"/>
        <v>560.238471</v>
      </c>
      <c r="Q110" s="389">
        <v>560.31719999999996</v>
      </c>
      <c r="R110" s="420">
        <v>298.10000000000002</v>
      </c>
      <c r="S110" s="117">
        <f>Q110-P110</f>
        <v>7.8728999999952975E-2</v>
      </c>
      <c r="T110" s="120">
        <v>150.05282399999999</v>
      </c>
      <c r="U110" s="390">
        <f t="shared" si="58"/>
        <v>500.21734200000003</v>
      </c>
      <c r="V110" s="391"/>
      <c r="W110" s="117"/>
      <c r="X110" s="117"/>
      <c r="Y110" s="5"/>
      <c r="Z110" s="91"/>
      <c r="AA110" s="5"/>
      <c r="AB110" s="5"/>
      <c r="AC110" s="5"/>
      <c r="AD110" s="117"/>
      <c r="AE110" s="423"/>
      <c r="AF110" s="117"/>
      <c r="AG110" s="117"/>
      <c r="AH110" s="117"/>
      <c r="AI110" s="117"/>
      <c r="AJ110" s="423"/>
      <c r="AK110" s="117"/>
      <c r="AL110" s="117"/>
      <c r="AM110" s="117"/>
      <c r="AN110" s="117"/>
      <c r="AO110" s="117"/>
      <c r="AP110" s="117"/>
      <c r="AQ110" s="117"/>
      <c r="AR110" s="117"/>
      <c r="AS110" s="117"/>
      <c r="AT110" s="117"/>
      <c r="AU110" s="117"/>
      <c r="AV110" s="117"/>
      <c r="AW110" s="117"/>
      <c r="AX110" s="92"/>
      <c r="AY110" s="92"/>
      <c r="AZ110" s="92"/>
      <c r="BA110" s="92"/>
      <c r="BB110" s="92"/>
      <c r="BC110" s="92"/>
      <c r="BD110" s="92"/>
      <c r="BE110" s="92"/>
      <c r="BF110" s="92"/>
      <c r="BG110" s="92"/>
      <c r="BH110" s="92"/>
      <c r="BI110" s="92"/>
      <c r="BJ110" s="92"/>
      <c r="BK110" s="92"/>
      <c r="BL110" s="92"/>
      <c r="BM110" s="92"/>
      <c r="BN110" s="92"/>
      <c r="BO110" s="92"/>
      <c r="BP110" s="92"/>
      <c r="BQ110" s="92"/>
      <c r="BR110" s="92"/>
      <c r="BS110" s="92"/>
      <c r="BT110" s="92"/>
      <c r="BU110" s="92"/>
      <c r="BV110" s="92"/>
      <c r="BW110" s="279">
        <v>180.06338</v>
      </c>
      <c r="BX110" s="139">
        <f t="shared" si="59"/>
        <v>632.25960600000008</v>
      </c>
      <c r="BY110" s="189">
        <v>632.42169999999999</v>
      </c>
      <c r="BZ110" s="93">
        <v>157.6</v>
      </c>
      <c r="CA110" s="117">
        <f>BY110-BX110</f>
        <v>0.16209399999991092</v>
      </c>
      <c r="CB110" s="189" t="s">
        <v>179</v>
      </c>
    </row>
    <row r="111" spans="3:86">
      <c r="C111" s="41"/>
      <c r="D111" s="41" t="s">
        <v>76</v>
      </c>
      <c r="E111">
        <v>6</v>
      </c>
      <c r="F111" s="5">
        <v>721.30727999999999</v>
      </c>
      <c r="G111" s="115">
        <v>721.28440000000001</v>
      </c>
      <c r="H111" s="296">
        <v>145.6</v>
      </c>
      <c r="I111" s="117">
        <f t="shared" si="60"/>
        <v>-2.2879999999986467E-2</v>
      </c>
      <c r="J111" s="9">
        <v>120.04226</v>
      </c>
      <c r="K111" s="118">
        <f t="shared" si="56"/>
        <v>601.26502000000005</v>
      </c>
      <c r="L111" s="7">
        <v>601.10879999999997</v>
      </c>
      <c r="M111" s="298">
        <v>227</v>
      </c>
      <c r="N111" s="117">
        <f t="shared" si="61"/>
        <v>-0.15622000000007574</v>
      </c>
      <c r="O111" s="9">
        <v>90.031694999999999</v>
      </c>
      <c r="P111" s="389">
        <f t="shared" si="57"/>
        <v>631.27558499999998</v>
      </c>
      <c r="Q111" s="389">
        <v>631.09640000000002</v>
      </c>
      <c r="R111" s="420">
        <v>426.4</v>
      </c>
      <c r="S111" s="117">
        <f>Q111-P111</f>
        <v>-0.17918499999996129</v>
      </c>
      <c r="T111" s="120">
        <v>150.05282399999999</v>
      </c>
      <c r="U111" s="390">
        <f t="shared" si="58"/>
        <v>571.254456</v>
      </c>
      <c r="V111" s="391"/>
      <c r="W111" s="117"/>
      <c r="X111" s="117"/>
      <c r="Y111" s="5"/>
      <c r="Z111" s="91"/>
      <c r="AA111" s="5"/>
      <c r="AB111" s="5"/>
      <c r="AC111" s="5"/>
      <c r="AD111" s="117"/>
      <c r="AE111" s="423"/>
      <c r="AF111" s="117"/>
      <c r="AG111" s="117"/>
      <c r="AH111" s="117"/>
      <c r="AI111" s="117"/>
      <c r="AJ111" s="423"/>
      <c r="AK111" s="117"/>
      <c r="AL111" s="117"/>
      <c r="AM111" s="117"/>
      <c r="AN111" s="117"/>
      <c r="AO111" s="117"/>
      <c r="AP111" s="117"/>
      <c r="AQ111" s="117"/>
      <c r="AR111" s="117"/>
      <c r="AS111" s="117"/>
      <c r="AT111" s="117"/>
      <c r="AU111" s="117"/>
      <c r="AV111" s="117"/>
      <c r="AW111" s="117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279">
        <v>180.06338</v>
      </c>
      <c r="BX111" s="139">
        <f t="shared" si="59"/>
        <v>703.29672000000005</v>
      </c>
      <c r="BY111" s="5" t="s">
        <v>74</v>
      </c>
      <c r="BZ111" s="116"/>
      <c r="CA111" s="117"/>
    </row>
    <row r="112" spans="3:86">
      <c r="C112" s="41"/>
      <c r="D112" s="41" t="s">
        <v>289</v>
      </c>
      <c r="E112">
        <v>7</v>
      </c>
      <c r="F112" s="5">
        <v>852.34776399999998</v>
      </c>
      <c r="G112" s="115">
        <v>852.50469999999996</v>
      </c>
      <c r="H112" s="300">
        <v>156</v>
      </c>
      <c r="I112" s="117">
        <f t="shared" si="60"/>
        <v>0.15693599999997332</v>
      </c>
      <c r="J112" s="9">
        <v>120.04226</v>
      </c>
      <c r="K112" s="118">
        <f t="shared" si="56"/>
        <v>732.30550399999993</v>
      </c>
      <c r="L112" s="7">
        <v>732.56269999999995</v>
      </c>
      <c r="M112" s="298">
        <v>70.5</v>
      </c>
      <c r="N112" s="117">
        <f t="shared" si="61"/>
        <v>0.25719600000002174</v>
      </c>
      <c r="O112" s="9">
        <v>90.031694999999999</v>
      </c>
      <c r="P112" s="389">
        <f t="shared" si="57"/>
        <v>762.31606899999997</v>
      </c>
      <c r="Q112" s="115" t="s">
        <v>74</v>
      </c>
      <c r="R112" s="116"/>
      <c r="S112" s="117"/>
      <c r="T112" s="120">
        <v>150.05282399999999</v>
      </c>
      <c r="U112" s="390">
        <f t="shared" si="58"/>
        <v>702.29494</v>
      </c>
      <c r="V112" s="391"/>
      <c r="W112" s="117"/>
      <c r="X112" s="117"/>
      <c r="Y112" s="5"/>
      <c r="Z112" s="91"/>
      <c r="AA112" s="5"/>
      <c r="AB112" s="5"/>
      <c r="AC112" s="5"/>
      <c r="AD112" s="117"/>
      <c r="AE112" s="423"/>
      <c r="AF112" s="117"/>
      <c r="AG112" s="117"/>
      <c r="AH112" s="117"/>
      <c r="AI112" s="117"/>
      <c r="AJ112" s="423"/>
      <c r="AK112" s="117"/>
      <c r="AL112" s="117"/>
      <c r="AM112" s="117"/>
      <c r="AN112" s="117"/>
      <c r="AO112" s="117"/>
      <c r="AP112" s="117"/>
      <c r="AQ112" s="117"/>
      <c r="AR112" s="117"/>
      <c r="AS112" s="117"/>
      <c r="AT112" s="117"/>
      <c r="AU112" s="117"/>
      <c r="AV112" s="117"/>
      <c r="AW112" s="117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  <c r="BI112" s="92"/>
      <c r="BJ112" s="92"/>
      <c r="BK112" s="92"/>
      <c r="BL112" s="92"/>
      <c r="BM112" s="92"/>
      <c r="BN112" s="92"/>
      <c r="BO112" s="92"/>
      <c r="BP112" s="92"/>
      <c r="BQ112" s="92"/>
      <c r="BR112" s="92"/>
      <c r="BS112" s="92"/>
      <c r="BT112" s="92"/>
      <c r="BU112" s="92"/>
      <c r="BV112" s="92"/>
      <c r="BW112" s="279">
        <v>180.06338</v>
      </c>
      <c r="BX112" s="139">
        <f t="shared" si="59"/>
        <v>834.33720399999993</v>
      </c>
      <c r="BY112" s="5" t="s">
        <v>74</v>
      </c>
      <c r="BZ112" s="116"/>
      <c r="CA112" s="117"/>
    </row>
    <row r="113" spans="3:89">
      <c r="C113" s="41"/>
      <c r="D113" s="41" t="s">
        <v>49</v>
      </c>
      <c r="E113">
        <v>8</v>
      </c>
      <c r="F113" s="4"/>
      <c r="G113" s="4"/>
      <c r="H113" s="38">
        <f>SUM(H107:H112)</f>
        <v>4960.3000000000011</v>
      </c>
      <c r="I113" s="4"/>
      <c r="J113" s="4"/>
      <c r="K113" s="4"/>
      <c r="L113" s="4"/>
      <c r="M113" s="38">
        <f>SUM(M106:M112)</f>
        <v>10108.6</v>
      </c>
      <c r="N113" s="4"/>
      <c r="O113" s="129"/>
      <c r="P113" s="4"/>
      <c r="Q113" s="4"/>
      <c r="R113" s="38">
        <f>SUM(R106:R112)</f>
        <v>888.64</v>
      </c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</row>
    <row r="114" spans="3:89">
      <c r="T114" s="92"/>
      <c r="V114" s="377" t="s">
        <v>171</v>
      </c>
    </row>
    <row r="115" spans="3:89">
      <c r="T115" s="134" t="s">
        <v>173</v>
      </c>
      <c r="U115" s="135" t="s">
        <v>174</v>
      </c>
      <c r="V115" s="108" t="s">
        <v>175</v>
      </c>
      <c r="W115" s="109" t="s">
        <v>64</v>
      </c>
      <c r="X115" s="109" t="s">
        <v>116</v>
      </c>
    </row>
    <row r="116" spans="3:89">
      <c r="F116" s="11" t="s">
        <v>67</v>
      </c>
      <c r="G116" s="11" t="s">
        <v>68</v>
      </c>
      <c r="H116" s="11" t="s">
        <v>64</v>
      </c>
      <c r="I116" s="41" t="s">
        <v>137</v>
      </c>
      <c r="T116" s="5" t="s">
        <v>177</v>
      </c>
      <c r="U116" s="138" t="s">
        <v>67</v>
      </c>
      <c r="V116" s="109" t="s">
        <v>167</v>
      </c>
      <c r="W116" s="5"/>
      <c r="X116" s="109" t="s">
        <v>65</v>
      </c>
    </row>
    <row r="117" spans="3:89">
      <c r="C117" s="41" t="s">
        <v>142</v>
      </c>
      <c r="D117" s="90" t="s">
        <v>139</v>
      </c>
      <c r="F117" s="9">
        <v>818.38988547000008</v>
      </c>
      <c r="G117" s="9">
        <v>818.59659999999997</v>
      </c>
      <c r="H117" s="46">
        <v>333.4</v>
      </c>
      <c r="I117" s="92">
        <f>G117-F117</f>
        <v>0.2067145299998856</v>
      </c>
      <c r="J117" s="9" t="s">
        <v>300</v>
      </c>
      <c r="M117" s="188"/>
      <c r="T117" s="71">
        <v>162.05282</v>
      </c>
      <c r="U117" s="139">
        <f t="shared" ref="U117:U123" si="62">T117+F106</f>
        <v>428.12210099999999</v>
      </c>
      <c r="V117" s="5">
        <v>428.61759999999998</v>
      </c>
      <c r="W117" s="300">
        <v>880.4</v>
      </c>
      <c r="X117" s="393">
        <f>V117-U117</f>
        <v>0.49549899999999525</v>
      </c>
    </row>
    <row r="118" spans="3:89">
      <c r="C118" s="41" t="s">
        <v>142</v>
      </c>
      <c r="D118" s="90" t="s">
        <v>141</v>
      </c>
      <c r="F118" s="9">
        <v>409.69858073500006</v>
      </c>
      <c r="G118" s="9">
        <v>409.8689</v>
      </c>
      <c r="H118" s="46">
        <v>10150</v>
      </c>
      <c r="I118" s="92">
        <f>G118-F118</f>
        <v>0.17031926499993233</v>
      </c>
      <c r="J118" s="9"/>
      <c r="T118" s="71">
        <v>162.05282</v>
      </c>
      <c r="U118" s="139">
        <f t="shared" si="62"/>
        <v>557.16469400000005</v>
      </c>
      <c r="V118" s="189">
        <v>556.90009999999995</v>
      </c>
      <c r="W118" s="93">
        <v>1020</v>
      </c>
      <c r="X118" s="117">
        <f>V118-U118</f>
        <v>-0.26459400000010191</v>
      </c>
    </row>
    <row r="119" spans="3:89">
      <c r="C119" s="41" t="s">
        <v>144</v>
      </c>
      <c r="D119" s="90" t="s">
        <v>139</v>
      </c>
      <c r="F119" s="9">
        <v>836.40046546999997</v>
      </c>
      <c r="G119" s="9">
        <v>836.53440000000001</v>
      </c>
      <c r="H119" s="46">
        <v>53640</v>
      </c>
      <c r="I119" s="92">
        <f>G119-F119</f>
        <v>0.13393453000003319</v>
      </c>
      <c r="J119" s="9" t="s">
        <v>301</v>
      </c>
      <c r="T119" s="71">
        <v>162.05282</v>
      </c>
      <c r="U119" s="139">
        <f t="shared" si="62"/>
        <v>670.24875799999995</v>
      </c>
      <c r="V119" s="189">
        <v>669.95730000000003</v>
      </c>
      <c r="W119" s="93">
        <v>294.3</v>
      </c>
      <c r="X119" s="117">
        <f>V119-U119</f>
        <v>-0.2914579999999205</v>
      </c>
    </row>
    <row r="120" spans="3:89">
      <c r="C120" s="41" t="s">
        <v>144</v>
      </c>
      <c r="D120" s="90" t="s">
        <v>141</v>
      </c>
      <c r="F120" s="9">
        <v>418.70387073500001</v>
      </c>
      <c r="G120" s="9">
        <v>418.89400000000001</v>
      </c>
      <c r="H120" s="94">
        <v>352400</v>
      </c>
      <c r="I120" s="92">
        <f>G120-F120</f>
        <v>0.19012926499999594</v>
      </c>
      <c r="J120" s="9"/>
      <c r="T120" s="71">
        <v>162.05282</v>
      </c>
      <c r="U120" s="139">
        <f t="shared" si="62"/>
        <v>741.28587200000004</v>
      </c>
      <c r="V120" s="5" t="s">
        <v>74</v>
      </c>
      <c r="W120" s="116"/>
      <c r="X120" s="117"/>
    </row>
    <row r="121" spans="3:89">
      <c r="C121" s="41" t="s">
        <v>213</v>
      </c>
      <c r="D121" s="90" t="s">
        <v>141</v>
      </c>
      <c r="F121" s="9">
        <v>424.70385873500004</v>
      </c>
      <c r="G121" s="9" t="s">
        <v>74</v>
      </c>
      <c r="H121" s="46"/>
      <c r="I121" s="92"/>
      <c r="J121" s="9" t="s">
        <v>149</v>
      </c>
      <c r="K121" t="s">
        <v>320</v>
      </c>
      <c r="T121" s="71">
        <v>162.05282</v>
      </c>
      <c r="U121" s="139">
        <f t="shared" si="62"/>
        <v>812.32298600000001</v>
      </c>
      <c r="V121" s="5" t="s">
        <v>74</v>
      </c>
      <c r="W121" s="116"/>
      <c r="X121" s="117"/>
    </row>
    <row r="122" spans="3:89">
      <c r="C122" s="41" t="s">
        <v>215</v>
      </c>
      <c r="D122" s="90" t="s">
        <v>141</v>
      </c>
      <c r="F122" s="9">
        <v>439.70914073500001</v>
      </c>
      <c r="G122" s="9">
        <v>439.9033</v>
      </c>
      <c r="H122" s="94">
        <v>72180</v>
      </c>
      <c r="I122" s="92">
        <f>G122-F122</f>
        <v>0.19415926499999614</v>
      </c>
      <c r="J122" s="212" t="s">
        <v>216</v>
      </c>
      <c r="K122" t="s">
        <v>321</v>
      </c>
      <c r="T122" s="71">
        <v>162.05282</v>
      </c>
      <c r="U122" s="139">
        <f t="shared" si="62"/>
        <v>883.36009999999999</v>
      </c>
      <c r="V122" s="5" t="s">
        <v>74</v>
      </c>
      <c r="W122" s="116"/>
      <c r="X122" s="117"/>
    </row>
    <row r="123" spans="3:89">
      <c r="C123" s="41" t="s">
        <v>217</v>
      </c>
      <c r="D123" s="90" t="s">
        <v>141</v>
      </c>
      <c r="F123" s="9">
        <v>454.71442323500003</v>
      </c>
      <c r="G123" s="9">
        <v>454.59949999999998</v>
      </c>
      <c r="H123" s="46">
        <v>3125</v>
      </c>
      <c r="I123" s="92">
        <f>G123-F123</f>
        <v>-0.11492323500004886</v>
      </c>
      <c r="J123" s="9" t="s">
        <v>149</v>
      </c>
      <c r="K123" t="s">
        <v>322</v>
      </c>
      <c r="T123" s="71">
        <v>162.05282</v>
      </c>
      <c r="U123" s="139">
        <f t="shared" si="62"/>
        <v>1014.400584</v>
      </c>
      <c r="V123" s="5" t="s">
        <v>93</v>
      </c>
      <c r="W123" s="116"/>
      <c r="X123" s="117"/>
    </row>
    <row r="124" spans="3:89">
      <c r="Q124" s="424" t="s">
        <v>134</v>
      </c>
      <c r="T124" s="419"/>
      <c r="U124" s="129"/>
      <c r="V124" s="4"/>
      <c r="W124" s="147"/>
      <c r="X124" s="4"/>
    </row>
    <row r="125" spans="3:89">
      <c r="L125" s="40" t="s">
        <v>272</v>
      </c>
      <c r="U125" s="9"/>
      <c r="V125" s="40" t="s">
        <v>135</v>
      </c>
      <c r="W125" s="46"/>
    </row>
    <row r="126" spans="3:89">
      <c r="C126" s="53" t="s">
        <v>114</v>
      </c>
      <c r="D126" s="52" t="s">
        <v>323</v>
      </c>
      <c r="F126" s="13" t="s">
        <v>43</v>
      </c>
      <c r="G126" s="55" t="s">
        <v>43</v>
      </c>
      <c r="H126" s="55"/>
      <c r="I126" s="55" t="s">
        <v>116</v>
      </c>
      <c r="J126" s="55"/>
      <c r="K126" s="56" t="s">
        <v>43</v>
      </c>
      <c r="L126" s="22" t="s">
        <v>43</v>
      </c>
      <c r="M126" s="55"/>
      <c r="N126" s="55" t="s">
        <v>116</v>
      </c>
      <c r="O126" s="55" t="s">
        <v>117</v>
      </c>
      <c r="P126" s="414" t="s">
        <v>43</v>
      </c>
      <c r="Q126" s="55" t="s">
        <v>43</v>
      </c>
      <c r="R126" s="55"/>
      <c r="S126" s="55" t="s">
        <v>61</v>
      </c>
      <c r="T126" s="55"/>
      <c r="U126" s="339" t="s">
        <v>43</v>
      </c>
      <c r="V126" s="22" t="s">
        <v>43</v>
      </c>
      <c r="W126" s="55"/>
      <c r="X126" s="55" t="s">
        <v>116</v>
      </c>
      <c r="Y126" s="55"/>
      <c r="Z126" s="413" t="s">
        <v>43</v>
      </c>
      <c r="AA126" s="22" t="s">
        <v>43</v>
      </c>
      <c r="AB126" s="61"/>
      <c r="AC126" s="55" t="s">
        <v>116</v>
      </c>
      <c r="AD126" s="55"/>
      <c r="AE126" s="62" t="s">
        <v>43</v>
      </c>
      <c r="AF126" s="22" t="s">
        <v>43</v>
      </c>
      <c r="AG126" s="55"/>
      <c r="AH126" s="55" t="s">
        <v>116</v>
      </c>
      <c r="AI126" s="55"/>
      <c r="AJ126" s="62" t="s">
        <v>43</v>
      </c>
      <c r="AK126" s="22" t="s">
        <v>43</v>
      </c>
      <c r="AL126" s="55"/>
      <c r="AM126" s="55" t="s">
        <v>116</v>
      </c>
      <c r="AN126" s="55"/>
      <c r="AO126" s="62" t="s">
        <v>43</v>
      </c>
      <c r="AP126" s="22" t="s">
        <v>43</v>
      </c>
      <c r="AQ126" s="55"/>
      <c r="AR126" s="55" t="s">
        <v>116</v>
      </c>
      <c r="AS126" s="62"/>
      <c r="AT126" s="62" t="s">
        <v>43</v>
      </c>
      <c r="AU126" s="22" t="s">
        <v>43</v>
      </c>
      <c r="AV126" s="55"/>
      <c r="AW126" s="55" t="s">
        <v>116</v>
      </c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341"/>
      <c r="BX126" s="55"/>
      <c r="BY126" s="22" t="s">
        <v>46</v>
      </c>
      <c r="BZ126" s="27"/>
      <c r="CA126" s="342"/>
      <c r="CB126" s="343" t="s">
        <v>275</v>
      </c>
      <c r="CD126" s="22" t="s">
        <v>132</v>
      </c>
      <c r="CE126" s="67"/>
      <c r="CF126" s="342"/>
      <c r="CG126" s="344" t="s">
        <v>275</v>
      </c>
      <c r="CH126" s="22" t="s">
        <v>124</v>
      </c>
      <c r="CI126" s="67"/>
      <c r="CJ126" s="342"/>
      <c r="CK126" s="344" t="s">
        <v>275</v>
      </c>
    </row>
    <row r="127" spans="3:89">
      <c r="C127" s="345" t="s">
        <v>324</v>
      </c>
      <c r="D127" s="41" t="s">
        <v>45</v>
      </c>
      <c r="F127" s="64" t="s">
        <v>67</v>
      </c>
      <c r="G127" s="55" t="s">
        <v>68</v>
      </c>
      <c r="H127" s="55" t="s">
        <v>64</v>
      </c>
      <c r="I127" s="55" t="s">
        <v>65</v>
      </c>
      <c r="J127" s="55"/>
      <c r="K127" s="56" t="s">
        <v>119</v>
      </c>
      <c r="L127" s="22" t="s">
        <v>119</v>
      </c>
      <c r="M127" s="55" t="s">
        <v>64</v>
      </c>
      <c r="N127" s="55" t="s">
        <v>65</v>
      </c>
      <c r="O127" s="55">
        <v>120</v>
      </c>
      <c r="P127" s="414" t="s">
        <v>120</v>
      </c>
      <c r="Q127" s="55" t="s">
        <v>120</v>
      </c>
      <c r="R127" s="55" t="s">
        <v>64</v>
      </c>
      <c r="S127" s="55" t="s">
        <v>65</v>
      </c>
      <c r="T127" s="55"/>
      <c r="U127" s="339" t="s">
        <v>124</v>
      </c>
      <c r="V127" s="22" t="s">
        <v>124</v>
      </c>
      <c r="W127" s="55" t="s">
        <v>64</v>
      </c>
      <c r="X127" s="55" t="s">
        <v>65</v>
      </c>
      <c r="Y127" s="55"/>
      <c r="Z127" s="413" t="s">
        <v>126</v>
      </c>
      <c r="AA127" s="22" t="s">
        <v>126</v>
      </c>
      <c r="AB127" s="61" t="s">
        <v>64</v>
      </c>
      <c r="AC127" s="55" t="s">
        <v>65</v>
      </c>
      <c r="AD127" s="55"/>
      <c r="AE127" s="62" t="s">
        <v>127</v>
      </c>
      <c r="AF127" s="22" t="s">
        <v>127</v>
      </c>
      <c r="AG127" s="22" t="s">
        <v>64</v>
      </c>
      <c r="AH127" s="55" t="s">
        <v>65</v>
      </c>
      <c r="AI127" s="55"/>
      <c r="AJ127" s="62" t="s">
        <v>128</v>
      </c>
      <c r="AK127" s="22" t="s">
        <v>128</v>
      </c>
      <c r="AL127" s="22" t="s">
        <v>64</v>
      </c>
      <c r="AM127" s="55" t="s">
        <v>65</v>
      </c>
      <c r="AN127" s="55"/>
      <c r="AO127" s="62" t="s">
        <v>129</v>
      </c>
      <c r="AP127" s="22" t="s">
        <v>129</v>
      </c>
      <c r="AQ127" s="22" t="s">
        <v>64</v>
      </c>
      <c r="AR127" s="55" t="s">
        <v>65</v>
      </c>
      <c r="AS127" s="62"/>
      <c r="AT127" s="62" t="s">
        <v>130</v>
      </c>
      <c r="AU127" s="22" t="s">
        <v>130</v>
      </c>
      <c r="AV127" s="22" t="s">
        <v>64</v>
      </c>
      <c r="AW127" s="55" t="s">
        <v>65</v>
      </c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341"/>
      <c r="BX127" s="55"/>
      <c r="BY127" s="22" t="s">
        <v>285</v>
      </c>
      <c r="BZ127" s="55" t="s">
        <v>68</v>
      </c>
      <c r="CA127" s="55" t="s">
        <v>64</v>
      </c>
      <c r="CB127" s="55" t="s">
        <v>65</v>
      </c>
      <c r="CD127" s="22" t="s">
        <v>67</v>
      </c>
      <c r="CE127" s="55" t="s">
        <v>68</v>
      </c>
      <c r="CF127" s="55" t="s">
        <v>64</v>
      </c>
      <c r="CG127" s="55" t="s">
        <v>65</v>
      </c>
      <c r="CH127" s="22" t="s">
        <v>67</v>
      </c>
      <c r="CI127" s="55" t="s">
        <v>68</v>
      </c>
      <c r="CJ127" s="55" t="s">
        <v>64</v>
      </c>
      <c r="CK127" s="55" t="s">
        <v>65</v>
      </c>
    </row>
    <row r="128" spans="3:89">
      <c r="C128" s="209" t="s">
        <v>133</v>
      </c>
      <c r="D128" s="347" t="s">
        <v>56</v>
      </c>
      <c r="E128">
        <v>8</v>
      </c>
      <c r="F128" s="13"/>
      <c r="G128" s="55"/>
      <c r="H128" s="55"/>
      <c r="I128" s="55"/>
      <c r="J128" s="66"/>
      <c r="K128" s="56" t="s">
        <v>67</v>
      </c>
      <c r="L128" s="22" t="s">
        <v>68</v>
      </c>
      <c r="M128" s="31"/>
      <c r="N128" s="27"/>
      <c r="O128" s="67" t="s">
        <v>100</v>
      </c>
      <c r="P128" s="415" t="s">
        <v>67</v>
      </c>
      <c r="Q128" s="27" t="s">
        <v>68</v>
      </c>
      <c r="R128" s="31"/>
      <c r="S128" s="27"/>
      <c r="T128" s="27"/>
      <c r="U128" s="339" t="s">
        <v>67</v>
      </c>
      <c r="V128" s="22" t="s">
        <v>68</v>
      </c>
      <c r="W128" s="31"/>
      <c r="X128" s="27"/>
      <c r="Y128" s="27"/>
      <c r="Z128" s="413" t="s">
        <v>67</v>
      </c>
      <c r="AA128" s="22" t="s">
        <v>68</v>
      </c>
      <c r="AB128" s="31"/>
      <c r="AC128" s="27"/>
      <c r="AD128" s="66"/>
      <c r="AE128" s="62" t="s">
        <v>67</v>
      </c>
      <c r="AF128" s="22" t="s">
        <v>68</v>
      </c>
      <c r="AG128" s="31"/>
      <c r="AH128" s="27"/>
      <c r="AI128" s="27"/>
      <c r="AJ128" s="62" t="s">
        <v>67</v>
      </c>
      <c r="AK128" s="22" t="s">
        <v>68</v>
      </c>
      <c r="AL128" s="31"/>
      <c r="AM128" s="27"/>
      <c r="AN128" s="27"/>
      <c r="AO128" s="62" t="s">
        <v>67</v>
      </c>
      <c r="AP128" s="22" t="s">
        <v>68</v>
      </c>
      <c r="AQ128" s="31"/>
      <c r="AR128" s="27"/>
      <c r="AS128" s="91"/>
      <c r="AT128" s="62" t="s">
        <v>67</v>
      </c>
      <c r="AU128" s="22" t="s">
        <v>68</v>
      </c>
      <c r="AV128" s="31"/>
      <c r="AW128" s="27"/>
      <c r="BX128" s="27"/>
      <c r="BY128" s="63"/>
      <c r="BZ128" s="345"/>
      <c r="CA128" s="55"/>
      <c r="CB128" s="55"/>
      <c r="CC128">
        <v>54.010599999999997</v>
      </c>
      <c r="CD128" s="63"/>
      <c r="CE128" s="345"/>
      <c r="CF128" s="55"/>
      <c r="CG128" s="55"/>
      <c r="CH128" s="27"/>
      <c r="CI128" s="27"/>
      <c r="CJ128" s="27"/>
      <c r="CK128" s="27"/>
    </row>
    <row r="129" spans="3:86">
      <c r="C129" s="348">
        <v>25.985900000000001</v>
      </c>
      <c r="D129" s="41" t="s">
        <v>286</v>
      </c>
      <c r="E129">
        <v>7</v>
      </c>
      <c r="F129" s="425">
        <v>733.39128700000003</v>
      </c>
      <c r="G129" s="30">
        <v>733.55740000000003</v>
      </c>
      <c r="H129" s="349">
        <v>24230</v>
      </c>
      <c r="I129" s="29">
        <f>G129-F129</f>
        <v>0.16611299999999574</v>
      </c>
      <c r="J129" s="71">
        <v>162.05282</v>
      </c>
      <c r="K129" s="36">
        <f>F129+J129</f>
        <v>895.44410700000003</v>
      </c>
      <c r="L129" s="30" t="s">
        <v>74</v>
      </c>
      <c r="M129" s="349"/>
      <c r="N129" s="30"/>
      <c r="O129" s="9">
        <v>42.010599999999997</v>
      </c>
      <c r="P129" s="426">
        <f t="shared" ref="P129:P135" si="63">F129+O129</f>
        <v>775.40188699999999</v>
      </c>
      <c r="Q129" s="29"/>
      <c r="R129" s="29"/>
      <c r="S129" s="29"/>
      <c r="T129" s="9">
        <v>72.021124999999998</v>
      </c>
      <c r="U129" s="33">
        <f t="shared" ref="U129:U135" si="64">F129+T129</f>
        <v>805.41241200000002</v>
      </c>
      <c r="V129" s="30" t="s">
        <v>74</v>
      </c>
      <c r="W129" s="349"/>
      <c r="X129" s="30"/>
      <c r="Y129" s="9">
        <v>12</v>
      </c>
      <c r="Z129" s="75">
        <f t="shared" ref="Z129:Z135" si="65">F129+Y129</f>
        <v>745.39128700000003</v>
      </c>
      <c r="AA129" s="30" t="s">
        <v>74</v>
      </c>
      <c r="AB129" s="30"/>
      <c r="AC129" s="30"/>
      <c r="AD129" s="37">
        <v>144.04230000000001</v>
      </c>
      <c r="AE129" s="423">
        <f>F129+AD129</f>
        <v>877.43358699999999</v>
      </c>
      <c r="AF129" s="29"/>
      <c r="AG129" s="29"/>
      <c r="AH129" s="29"/>
      <c r="AI129" s="9">
        <v>126.0317</v>
      </c>
      <c r="AJ129" s="423">
        <f>F129+AI129</f>
        <v>859.42298700000003</v>
      </c>
      <c r="AK129" s="29"/>
      <c r="AL129" s="29"/>
      <c r="AM129" s="29"/>
      <c r="AN129" s="9">
        <v>108.0211</v>
      </c>
      <c r="AO129" s="423">
        <f>F129+AN129</f>
        <v>841.41238700000008</v>
      </c>
      <c r="AP129" s="29"/>
      <c r="AQ129" s="29"/>
      <c r="AR129" s="29"/>
      <c r="AS129" s="76">
        <v>78.010599999999997</v>
      </c>
      <c r="AT129" s="76">
        <f>F129+AS129</f>
        <v>811.40188699999999</v>
      </c>
      <c r="AU129" s="30"/>
      <c r="AV129" s="30"/>
      <c r="AW129" s="30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352"/>
      <c r="BX129">
        <v>42.021799999999999</v>
      </c>
      <c r="BY129" s="121">
        <v>691.36948700000005</v>
      </c>
      <c r="BZ129" s="30">
        <v>691.36948700000005</v>
      </c>
      <c r="CA129" s="349"/>
      <c r="CB129" s="29">
        <f>BZ129-BY129</f>
        <v>0</v>
      </c>
      <c r="CC129">
        <v>54.010599999999997</v>
      </c>
      <c r="CD129" s="355">
        <f t="shared" ref="CD129:CD135" si="66">F129+CC129</f>
        <v>787.40188699999999</v>
      </c>
      <c r="CE129" s="166"/>
      <c r="CF129" s="221"/>
      <c r="CG129" s="164"/>
      <c r="CH129" s="356"/>
    </row>
    <row r="130" spans="3:86">
      <c r="D130" s="41" t="s">
        <v>288</v>
      </c>
      <c r="E130">
        <v>6</v>
      </c>
      <c r="F130" s="425">
        <v>604.34869400000002</v>
      </c>
      <c r="G130" s="30">
        <v>604.42550000000006</v>
      </c>
      <c r="H130" s="349">
        <v>972200</v>
      </c>
      <c r="I130" s="29">
        <f t="shared" ref="I130:I135" si="67">G130-F130</f>
        <v>7.6806000000033237E-2</v>
      </c>
      <c r="J130" s="71">
        <v>162.05282</v>
      </c>
      <c r="K130" s="36">
        <f t="shared" ref="K130:K135" si="68">F130+J130</f>
        <v>766.40151400000002</v>
      </c>
      <c r="L130" s="30" t="s">
        <v>74</v>
      </c>
      <c r="M130" s="349"/>
      <c r="N130" s="30"/>
      <c r="O130" s="9">
        <v>42.010599999999997</v>
      </c>
      <c r="P130" s="426">
        <f t="shared" si="63"/>
        <v>646.35929399999998</v>
      </c>
      <c r="Q130" s="29"/>
      <c r="R130" s="29"/>
      <c r="S130" s="29"/>
      <c r="T130" s="9">
        <v>72.021124999999998</v>
      </c>
      <c r="U130" s="33">
        <f t="shared" si="64"/>
        <v>676.36981900000001</v>
      </c>
      <c r="V130" s="30" t="s">
        <v>74</v>
      </c>
      <c r="W130" s="349"/>
      <c r="X130" s="30"/>
      <c r="Y130" s="9">
        <v>12</v>
      </c>
      <c r="Z130" s="75">
        <f t="shared" si="65"/>
        <v>616.34869400000002</v>
      </c>
      <c r="AA130" s="75">
        <v>616.47190000000001</v>
      </c>
      <c r="AB130" s="358">
        <v>1505</v>
      </c>
      <c r="AC130" s="29">
        <f>AA130-Z130</f>
        <v>0.12320599999998194</v>
      </c>
      <c r="AD130" s="37">
        <v>144.04230000000001</v>
      </c>
      <c r="AE130" s="423"/>
      <c r="AF130" s="29"/>
      <c r="AG130" s="29"/>
      <c r="AH130" s="29"/>
      <c r="AI130" s="9">
        <v>126.0317</v>
      </c>
      <c r="AJ130" s="423"/>
      <c r="AK130" s="29"/>
      <c r="AL130" s="29"/>
      <c r="AM130" s="29"/>
      <c r="AN130" s="9">
        <v>108.0211</v>
      </c>
      <c r="AO130" s="423"/>
      <c r="AP130" s="29"/>
      <c r="AQ130" s="29"/>
      <c r="AR130" s="29"/>
      <c r="AS130" s="76">
        <v>78.010599999999997</v>
      </c>
      <c r="AT130" s="76"/>
      <c r="AU130" s="30"/>
      <c r="AV130" s="30"/>
      <c r="AW130" s="30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  <c r="BM130" s="92"/>
      <c r="BN130" s="92"/>
      <c r="BO130" s="92"/>
      <c r="BP130" s="92"/>
      <c r="BQ130" s="92"/>
      <c r="BR130" s="92"/>
      <c r="BS130" s="92"/>
      <c r="BT130" s="92"/>
      <c r="BU130" s="92"/>
      <c r="BV130" s="92"/>
      <c r="BW130" s="352"/>
      <c r="BX130">
        <v>42.021799999999999</v>
      </c>
      <c r="BY130" s="121">
        <v>562.32689400000004</v>
      </c>
      <c r="BZ130" s="30">
        <v>562.32689400000004</v>
      </c>
      <c r="CA130" s="31"/>
      <c r="CB130" s="29"/>
      <c r="CC130">
        <v>54.010599999999997</v>
      </c>
      <c r="CD130" s="355">
        <f t="shared" si="66"/>
        <v>658.35929399999998</v>
      </c>
      <c r="CE130" s="166"/>
      <c r="CF130" s="221"/>
      <c r="CG130" s="164"/>
      <c r="CH130" s="356"/>
    </row>
    <row r="131" spans="3:86">
      <c r="D131" s="41" t="s">
        <v>76</v>
      </c>
      <c r="E131">
        <v>5</v>
      </c>
      <c r="F131" s="425">
        <v>491.26463000000001</v>
      </c>
      <c r="G131" s="30">
        <v>491.39580000000001</v>
      </c>
      <c r="H131" s="349">
        <v>12870</v>
      </c>
      <c r="I131" s="29">
        <f t="shared" si="67"/>
        <v>0.13116999999999734</v>
      </c>
      <c r="J131" s="71">
        <v>162.05282</v>
      </c>
      <c r="K131" s="36">
        <f t="shared" si="68"/>
        <v>653.31745000000001</v>
      </c>
      <c r="L131" s="30" t="s">
        <v>74</v>
      </c>
      <c r="M131" s="349"/>
      <c r="N131" s="30"/>
      <c r="O131" s="9">
        <v>42.010599999999997</v>
      </c>
      <c r="P131" s="426">
        <f t="shared" si="63"/>
        <v>533.27522999999997</v>
      </c>
      <c r="Q131" s="29"/>
      <c r="R131" s="29"/>
      <c r="S131" s="29"/>
      <c r="T131" s="9">
        <v>72.021124999999998</v>
      </c>
      <c r="U131" s="33">
        <f t="shared" si="64"/>
        <v>563.28575499999999</v>
      </c>
      <c r="V131" s="30" t="s">
        <v>74</v>
      </c>
      <c r="W131" s="349"/>
      <c r="X131" s="30"/>
      <c r="Y131" s="9">
        <v>12</v>
      </c>
      <c r="Z131" s="75">
        <f t="shared" si="65"/>
        <v>503.26463000000001</v>
      </c>
      <c r="AA131" s="30" t="s">
        <v>74</v>
      </c>
      <c r="AB131" s="349"/>
      <c r="AC131" s="29"/>
      <c r="AD131" s="37">
        <v>144.04230000000001</v>
      </c>
      <c r="AE131" s="423"/>
      <c r="AF131" s="29"/>
      <c r="AG131" s="29"/>
      <c r="AH131" s="29"/>
      <c r="AI131" s="9">
        <v>126.0317</v>
      </c>
      <c r="AJ131" s="423"/>
      <c r="AK131" s="29"/>
      <c r="AL131" s="29"/>
      <c r="AM131" s="29"/>
      <c r="AN131" s="9">
        <v>108.0211</v>
      </c>
      <c r="AO131" s="423"/>
      <c r="AP131" s="29"/>
      <c r="AQ131" s="29"/>
      <c r="AR131" s="29"/>
      <c r="AS131" s="76">
        <v>78.010599999999997</v>
      </c>
      <c r="AT131" s="76"/>
      <c r="AU131" s="30"/>
      <c r="AV131" s="30"/>
      <c r="AW131" s="30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  <c r="BH131" s="92"/>
      <c r="BI131" s="92"/>
      <c r="BJ131" s="92"/>
      <c r="BK131" s="92"/>
      <c r="BL131" s="92"/>
      <c r="BM131" s="92"/>
      <c r="BN131" s="92"/>
      <c r="BO131" s="92"/>
      <c r="BP131" s="92"/>
      <c r="BQ131" s="92"/>
      <c r="BR131" s="92"/>
      <c r="BS131" s="92"/>
      <c r="BT131" s="92"/>
      <c r="BU131" s="92"/>
      <c r="BV131" s="92"/>
      <c r="BW131" s="352"/>
      <c r="BX131">
        <v>42.021799999999999</v>
      </c>
      <c r="BY131" s="121">
        <v>449.24283000000003</v>
      </c>
      <c r="BZ131" s="30">
        <v>449.24283000000003</v>
      </c>
      <c r="CA131" s="349"/>
      <c r="CB131" s="29">
        <f>BZ131-BY131</f>
        <v>0</v>
      </c>
      <c r="CC131">
        <v>54.010599999999997</v>
      </c>
      <c r="CD131" s="355">
        <f t="shared" si="66"/>
        <v>545.27522999999997</v>
      </c>
      <c r="CE131" s="166"/>
      <c r="CF131" s="84"/>
      <c r="CG131" s="164"/>
      <c r="CH131" s="356"/>
    </row>
    <row r="132" spans="3:86">
      <c r="D132" s="41" t="s">
        <v>76</v>
      </c>
      <c r="E132">
        <v>4</v>
      </c>
      <c r="F132" s="425">
        <v>420.22751599999998</v>
      </c>
      <c r="G132" s="30">
        <v>420.15339999999998</v>
      </c>
      <c r="H132" s="349">
        <v>227000</v>
      </c>
      <c r="I132" s="29">
        <f t="shared" si="67"/>
        <v>-7.4116000000003623E-2</v>
      </c>
      <c r="J132" s="71">
        <v>162.05282</v>
      </c>
      <c r="K132" s="36">
        <f t="shared" si="68"/>
        <v>582.28033600000003</v>
      </c>
      <c r="L132" s="30" t="s">
        <v>74</v>
      </c>
      <c r="M132" s="349"/>
      <c r="N132" s="30"/>
      <c r="O132" s="9">
        <v>42.010599999999997</v>
      </c>
      <c r="P132" s="426">
        <f t="shared" si="63"/>
        <v>462.23811599999999</v>
      </c>
      <c r="Q132" s="417"/>
      <c r="R132" s="417"/>
      <c r="S132" s="417"/>
      <c r="T132" s="9">
        <v>72.021124999999998</v>
      </c>
      <c r="U132" s="33">
        <f t="shared" si="64"/>
        <v>492.24864099999996</v>
      </c>
      <c r="V132" s="33">
        <v>492.44110000000001</v>
      </c>
      <c r="W132" s="357">
        <v>4233</v>
      </c>
      <c r="X132" s="29">
        <f>V132-U132</f>
        <v>0.19245900000004212</v>
      </c>
      <c r="Y132" s="9">
        <v>12</v>
      </c>
      <c r="Z132" s="75">
        <f t="shared" si="65"/>
        <v>432.22751599999998</v>
      </c>
      <c r="AA132" s="75">
        <v>431.92720000000003</v>
      </c>
      <c r="AB132" s="358">
        <v>19940</v>
      </c>
      <c r="AC132" s="29">
        <f>AA132-Z132</f>
        <v>-0.30031599999995251</v>
      </c>
      <c r="AD132" s="37">
        <v>144.04230000000001</v>
      </c>
      <c r="AE132" s="423"/>
      <c r="AF132" s="29"/>
      <c r="AG132" s="29"/>
      <c r="AH132" s="29"/>
      <c r="AI132" s="9">
        <v>126.0317</v>
      </c>
      <c r="AJ132" s="423"/>
      <c r="AK132" s="29"/>
      <c r="AL132" s="29"/>
      <c r="AM132" s="29"/>
      <c r="AN132" s="9">
        <v>108.0211</v>
      </c>
      <c r="AO132" s="423"/>
      <c r="AP132" s="29"/>
      <c r="AQ132" s="29"/>
      <c r="AR132" s="29"/>
      <c r="AS132" s="9">
        <v>78.010599999999997</v>
      </c>
      <c r="AT132" s="30"/>
      <c r="AU132" s="30"/>
      <c r="AV132" s="30"/>
      <c r="AW132" s="30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  <c r="BH132" s="92"/>
      <c r="BI132" s="92"/>
      <c r="BJ132" s="92"/>
      <c r="BK132" s="92"/>
      <c r="BL132" s="92"/>
      <c r="BM132" s="92"/>
      <c r="BN132" s="92"/>
      <c r="BO132" s="92"/>
      <c r="BP132" s="92"/>
      <c r="BQ132" s="92"/>
      <c r="BR132" s="92"/>
      <c r="BS132" s="92"/>
      <c r="BT132" s="92"/>
      <c r="BU132" s="92"/>
      <c r="BV132" s="92"/>
      <c r="BW132" s="352"/>
      <c r="BX132">
        <v>42.021799999999999</v>
      </c>
      <c r="BY132" s="121">
        <v>378.205716</v>
      </c>
      <c r="BZ132" s="30">
        <v>378.205716</v>
      </c>
      <c r="CA132" s="349"/>
      <c r="CB132" s="29">
        <f>BZ132-BY132</f>
        <v>0</v>
      </c>
      <c r="CC132">
        <v>54.010599999999997</v>
      </c>
      <c r="CD132" s="355">
        <f t="shared" si="66"/>
        <v>474.23811599999999</v>
      </c>
      <c r="CE132" s="166"/>
      <c r="CF132" s="221"/>
      <c r="CG132" s="164"/>
      <c r="CH132" s="356"/>
    </row>
    <row r="133" spans="3:86">
      <c r="D133" s="41" t="s">
        <v>76</v>
      </c>
      <c r="E133">
        <v>3</v>
      </c>
      <c r="F133" s="425">
        <v>349.190403</v>
      </c>
      <c r="G133" s="30">
        <v>349.29259999999999</v>
      </c>
      <c r="H133" s="349">
        <v>99630</v>
      </c>
      <c r="I133" s="29">
        <f t="shared" si="67"/>
        <v>0.10219699999998966</v>
      </c>
      <c r="J133" s="71">
        <v>162.05282</v>
      </c>
      <c r="K133" s="36">
        <f t="shared" si="68"/>
        <v>511.243223</v>
      </c>
      <c r="L133" s="36">
        <v>511.53230000000002</v>
      </c>
      <c r="M133" s="350">
        <v>749.7</v>
      </c>
      <c r="N133" s="29">
        <f>L133-K133</f>
        <v>0.28907700000002023</v>
      </c>
      <c r="O133" s="9">
        <v>42.010599999999997</v>
      </c>
      <c r="P133" s="426">
        <f t="shared" si="63"/>
        <v>391.20100300000001</v>
      </c>
      <c r="Q133" s="29"/>
      <c r="R133" s="29"/>
      <c r="S133" s="29"/>
      <c r="T133" s="9">
        <v>72.021124999999998</v>
      </c>
      <c r="U133" s="33">
        <f t="shared" si="64"/>
        <v>421.21152799999999</v>
      </c>
      <c r="V133" s="33">
        <v>421.55709999999999</v>
      </c>
      <c r="W133" s="357">
        <v>55250</v>
      </c>
      <c r="X133" s="29">
        <f>V133-U133</f>
        <v>0.34557200000000421</v>
      </c>
      <c r="Y133" s="9">
        <v>12</v>
      </c>
      <c r="Z133" s="75">
        <f t="shared" si="65"/>
        <v>361.190403</v>
      </c>
      <c r="AA133" s="75">
        <v>361.31310000000002</v>
      </c>
      <c r="AB133" s="358">
        <v>4713</v>
      </c>
      <c r="AC133" s="29">
        <f>AA133-Z133</f>
        <v>0.12269700000001649</v>
      </c>
      <c r="AD133" s="37">
        <v>144.04230000000001</v>
      </c>
      <c r="AE133" s="423"/>
      <c r="AF133" s="29"/>
      <c r="AG133" s="29"/>
      <c r="AH133" s="29"/>
      <c r="AI133" s="9">
        <v>126.0317</v>
      </c>
      <c r="AJ133" s="423"/>
      <c r="AK133" s="29"/>
      <c r="AL133" s="29"/>
      <c r="AM133" s="29"/>
      <c r="AN133" s="9">
        <v>108.0211</v>
      </c>
      <c r="AO133" s="423"/>
      <c r="AP133" s="29"/>
      <c r="AQ133" s="29"/>
      <c r="AR133" s="29"/>
      <c r="AS133" s="9">
        <v>78.010599999999997</v>
      </c>
      <c r="AT133" s="30"/>
      <c r="AU133" s="30"/>
      <c r="AV133" s="30"/>
      <c r="AW133" s="30"/>
      <c r="AX133" s="92"/>
      <c r="AY133" s="92"/>
      <c r="AZ133" s="92"/>
      <c r="BA133" s="92"/>
      <c r="BB133" s="92"/>
      <c r="BC133" s="92"/>
      <c r="BD133" s="92"/>
      <c r="BE133" s="92"/>
      <c r="BF133" s="92"/>
      <c r="BG133" s="92"/>
      <c r="BH133" s="92"/>
      <c r="BI133" s="92"/>
      <c r="BJ133" s="92"/>
      <c r="BK133" s="92"/>
      <c r="BL133" s="92"/>
      <c r="BM133" s="92"/>
      <c r="BN133" s="92"/>
      <c r="BO133" s="92"/>
      <c r="BP133" s="92"/>
      <c r="BQ133" s="92"/>
      <c r="BR133" s="92"/>
      <c r="BS133" s="92"/>
      <c r="BT133" s="92"/>
      <c r="BU133" s="92"/>
      <c r="BV133" s="92"/>
      <c r="BW133" s="352"/>
      <c r="BX133">
        <v>42.021799999999999</v>
      </c>
      <c r="BY133" s="121">
        <v>307.16860300000002</v>
      </c>
      <c r="BZ133" s="30">
        <v>307.16860300000002</v>
      </c>
      <c r="CA133" s="31"/>
      <c r="CB133" s="29"/>
      <c r="CC133">
        <v>54.010599999999997</v>
      </c>
      <c r="CD133" s="355">
        <f t="shared" si="66"/>
        <v>403.20100300000001</v>
      </c>
      <c r="CE133" s="166"/>
      <c r="CF133" s="221"/>
      <c r="CG133" s="164"/>
      <c r="CH133" s="356"/>
    </row>
    <row r="134" spans="3:86">
      <c r="D134" s="41" t="s">
        <v>289</v>
      </c>
      <c r="E134">
        <v>2</v>
      </c>
      <c r="F134" s="425">
        <v>278.15328899999997</v>
      </c>
      <c r="G134" s="30">
        <v>278.2654</v>
      </c>
      <c r="H134" s="349">
        <v>57310</v>
      </c>
      <c r="I134" s="29">
        <f t="shared" si="67"/>
        <v>0.11211100000002716</v>
      </c>
      <c r="J134" s="71">
        <v>162.05282</v>
      </c>
      <c r="K134" s="36">
        <f t="shared" si="68"/>
        <v>440.20610899999997</v>
      </c>
      <c r="L134" s="30" t="s">
        <v>74</v>
      </c>
      <c r="M134" s="349"/>
      <c r="N134" s="29"/>
      <c r="O134" s="9">
        <v>42.010599999999997</v>
      </c>
      <c r="P134" s="426">
        <f t="shared" si="63"/>
        <v>320.16388899999998</v>
      </c>
      <c r="Q134" s="29"/>
      <c r="R134" s="29"/>
      <c r="S134" s="29"/>
      <c r="T134" s="9">
        <v>72.021124999999998</v>
      </c>
      <c r="U134" s="33">
        <f t="shared" si="64"/>
        <v>350.17441399999996</v>
      </c>
      <c r="V134" s="33">
        <v>350.3646</v>
      </c>
      <c r="W134" s="357">
        <v>20470</v>
      </c>
      <c r="X134" s="29">
        <f>V134-U134</f>
        <v>0.19018600000003971</v>
      </c>
      <c r="Y134" s="9">
        <v>12</v>
      </c>
      <c r="Z134" s="75">
        <f t="shared" si="65"/>
        <v>290.15328899999997</v>
      </c>
      <c r="AA134" s="30" t="s">
        <v>74</v>
      </c>
      <c r="AB134" s="349"/>
      <c r="AC134" s="29"/>
      <c r="AD134" s="37">
        <v>144.04230000000001</v>
      </c>
      <c r="AE134" s="423"/>
      <c r="AF134" s="29"/>
      <c r="AG134" s="29"/>
      <c r="AH134" s="29"/>
      <c r="AI134" s="9">
        <v>126.0317</v>
      </c>
      <c r="AJ134" s="423"/>
      <c r="AK134" s="29"/>
      <c r="AL134" s="29"/>
      <c r="AM134" s="29"/>
      <c r="AN134" s="9">
        <v>108.0211</v>
      </c>
      <c r="AO134" s="423"/>
      <c r="AP134" s="29"/>
      <c r="AQ134" s="29"/>
      <c r="AR134" s="29"/>
      <c r="AS134" s="9">
        <v>78.010599999999997</v>
      </c>
      <c r="AT134" s="30"/>
      <c r="AU134" s="30"/>
      <c r="AV134" s="30"/>
      <c r="AW134" s="30"/>
      <c r="AX134" s="92"/>
      <c r="AY134" s="92"/>
      <c r="AZ134" s="92"/>
      <c r="BA134" s="92"/>
      <c r="BB134" s="92"/>
      <c r="BC134" s="92"/>
      <c r="BD134" s="92"/>
      <c r="BE134" s="92"/>
      <c r="BF134" s="92"/>
      <c r="BG134" s="92"/>
      <c r="BH134" s="92"/>
      <c r="BI134" s="92"/>
      <c r="BJ134" s="92"/>
      <c r="BK134" s="92"/>
      <c r="BL134" s="92"/>
      <c r="BM134" s="92"/>
      <c r="BN134" s="92"/>
      <c r="BO134" s="92"/>
      <c r="BP134" s="92"/>
      <c r="BQ134" s="92"/>
      <c r="BR134" s="92"/>
      <c r="BS134" s="92"/>
      <c r="BT134" s="92"/>
      <c r="BU134" s="92"/>
      <c r="BV134" s="92"/>
      <c r="BW134" s="352"/>
      <c r="BX134">
        <v>42.021799999999999</v>
      </c>
      <c r="BY134" s="121">
        <v>236.13148899999999</v>
      </c>
      <c r="BZ134" s="30">
        <v>236.13148899999999</v>
      </c>
      <c r="CA134" s="349"/>
      <c r="CB134" s="29">
        <f>BZ134-BY134</f>
        <v>0</v>
      </c>
      <c r="CC134">
        <v>54.010599999999997</v>
      </c>
      <c r="CD134" s="355">
        <f t="shared" si="66"/>
        <v>332.16388899999998</v>
      </c>
      <c r="CE134" s="166"/>
      <c r="CF134" s="221"/>
      <c r="CG134" s="164"/>
      <c r="CH134" s="356"/>
    </row>
    <row r="135" spans="3:86">
      <c r="D135" s="41" t="s">
        <v>49</v>
      </c>
      <c r="E135">
        <v>1</v>
      </c>
      <c r="F135" s="425">
        <v>147.11280400000001</v>
      </c>
      <c r="G135" s="30">
        <v>147.0968</v>
      </c>
      <c r="H135" s="349">
        <v>18630</v>
      </c>
      <c r="I135" s="29">
        <f t="shared" si="67"/>
        <v>-1.6004000000009455E-2</v>
      </c>
      <c r="J135" s="71">
        <v>162.05282</v>
      </c>
      <c r="K135" s="36">
        <f t="shared" si="68"/>
        <v>309.16562399999998</v>
      </c>
      <c r="L135" s="30" t="s">
        <v>74</v>
      </c>
      <c r="M135" s="349"/>
      <c r="N135" s="29"/>
      <c r="O135" s="9">
        <v>42.010599999999997</v>
      </c>
      <c r="P135" s="426">
        <f t="shared" si="63"/>
        <v>189.12340399999999</v>
      </c>
      <c r="Q135" s="29"/>
      <c r="R135" s="29"/>
      <c r="S135" s="29"/>
      <c r="T135" s="9">
        <v>72.021124999999998</v>
      </c>
      <c r="U135" s="33">
        <f t="shared" si="64"/>
        <v>219.13392900000002</v>
      </c>
      <c r="V135" s="30" t="s">
        <v>74</v>
      </c>
      <c r="W135" s="349"/>
      <c r="X135" s="29"/>
      <c r="Y135" s="9">
        <v>12</v>
      </c>
      <c r="Z135" s="75">
        <f t="shared" si="65"/>
        <v>159.11280400000001</v>
      </c>
      <c r="AA135" s="427">
        <v>159.12790000000001</v>
      </c>
      <c r="AB135" s="358">
        <v>1291</v>
      </c>
      <c r="AC135" s="29">
        <f>AA135-Z135</f>
        <v>1.5095999999999776E-2</v>
      </c>
      <c r="AD135" s="37">
        <v>144.04230000000001</v>
      </c>
      <c r="AE135" s="423"/>
      <c r="AF135" s="29"/>
      <c r="AG135" s="29"/>
      <c r="AH135" s="29"/>
      <c r="AI135" s="9">
        <v>126.0317</v>
      </c>
      <c r="AJ135" s="423"/>
      <c r="AK135" s="29"/>
      <c r="AL135" s="29"/>
      <c r="AM135" s="29"/>
      <c r="AN135" s="9">
        <v>108.0211</v>
      </c>
      <c r="AO135" s="423"/>
      <c r="AP135" s="29"/>
      <c r="AQ135" s="29"/>
      <c r="AR135" s="29"/>
      <c r="AS135" s="9">
        <v>78.010599999999997</v>
      </c>
      <c r="AT135" s="30"/>
      <c r="AU135" s="30"/>
      <c r="AV135" s="30"/>
      <c r="AW135" s="30"/>
      <c r="AX135" s="92"/>
      <c r="AY135" s="92"/>
      <c r="AZ135" s="92"/>
      <c r="BA135" s="92"/>
      <c r="BB135" s="92"/>
      <c r="BC135" s="92"/>
      <c r="BD135" s="92"/>
      <c r="BE135" s="92"/>
      <c r="BF135" s="92"/>
      <c r="BG135" s="92"/>
      <c r="BH135" s="92"/>
      <c r="BI135" s="92"/>
      <c r="BJ135" s="92"/>
      <c r="BK135" s="92"/>
      <c r="BL135" s="92"/>
      <c r="BM135" s="92"/>
      <c r="BN135" s="92"/>
      <c r="BO135" s="92"/>
      <c r="BP135" s="92"/>
      <c r="BQ135" s="92"/>
      <c r="BR135" s="92"/>
      <c r="BS135" s="92"/>
      <c r="BT135" s="92"/>
      <c r="BU135" s="92"/>
      <c r="BV135" s="92"/>
      <c r="BW135" s="352"/>
      <c r="BX135">
        <v>42.021799999999999</v>
      </c>
      <c r="BY135" s="121">
        <v>105.09100400000001</v>
      </c>
      <c r="BZ135" s="30">
        <v>105.09100400000001</v>
      </c>
      <c r="CA135" s="31"/>
      <c r="CB135" s="29"/>
      <c r="CC135">
        <v>54.010599999999997</v>
      </c>
      <c r="CD135" s="355">
        <f t="shared" si="66"/>
        <v>201.12340399999999</v>
      </c>
      <c r="CE135" s="166"/>
      <c r="CF135" s="221"/>
      <c r="CG135" s="164"/>
      <c r="CH135" s="356"/>
    </row>
    <row r="136" spans="3:86">
      <c r="F136" s="4"/>
      <c r="G136" s="4"/>
      <c r="H136" s="38">
        <f>SUM(H129:H135)</f>
        <v>1411870</v>
      </c>
      <c r="I136" s="4"/>
      <c r="J136" s="4"/>
      <c r="K136" s="4"/>
      <c r="L136" s="4"/>
      <c r="M136" s="428">
        <v>749.7</v>
      </c>
      <c r="N136" s="4"/>
      <c r="O136" s="301"/>
      <c r="P136" s="301"/>
      <c r="Q136" s="301"/>
      <c r="R136" s="301"/>
      <c r="S136" s="301"/>
      <c r="T136" s="4"/>
      <c r="U136" s="4"/>
      <c r="V136" s="4"/>
      <c r="W136" s="38">
        <f>SUM(W132:W135)</f>
        <v>79953</v>
      </c>
      <c r="X136" s="4"/>
      <c r="Y136" s="4"/>
      <c r="Z136" s="4"/>
      <c r="AA136" s="4"/>
      <c r="AB136" s="38">
        <f>SUM(AB130:AB135)</f>
        <v>27449</v>
      </c>
      <c r="AC136" s="301"/>
      <c r="AD136" s="301"/>
      <c r="AE136" s="301"/>
      <c r="AF136" s="301"/>
      <c r="AG136" s="301"/>
      <c r="AH136" s="301"/>
      <c r="AI136" s="301"/>
      <c r="AJ136" s="301"/>
      <c r="AK136" s="301"/>
      <c r="AL136" s="301"/>
      <c r="AM136" s="301"/>
      <c r="AN136" s="301"/>
      <c r="AO136" s="301"/>
      <c r="AP136" s="301"/>
      <c r="AQ136" s="301"/>
      <c r="AR136" s="301"/>
      <c r="AS136" s="301"/>
      <c r="AT136" s="301"/>
      <c r="AU136" s="301"/>
      <c r="AV136" s="301"/>
      <c r="AW136" s="301"/>
      <c r="AX136" s="92"/>
      <c r="AY136" s="92"/>
      <c r="AZ136" s="92"/>
      <c r="BA136" s="92"/>
      <c r="BB136" s="92"/>
      <c r="BC136" s="92"/>
      <c r="BD136" s="92"/>
      <c r="BE136" s="92"/>
      <c r="BF136" s="92"/>
      <c r="BG136" s="92"/>
      <c r="BH136" s="92"/>
      <c r="BI136" s="92"/>
      <c r="BJ136" s="92"/>
      <c r="BK136" s="92"/>
      <c r="BL136" s="92"/>
      <c r="BM136" s="92"/>
      <c r="BN136" s="92"/>
      <c r="BO136" s="92"/>
      <c r="BP136" s="92"/>
      <c r="BQ136" s="92"/>
      <c r="BR136" s="92"/>
      <c r="BS136" s="92"/>
      <c r="BT136" s="92"/>
      <c r="BU136" s="92"/>
      <c r="BV136" s="92"/>
    </row>
    <row r="137" spans="3:86">
      <c r="C137" s="41"/>
      <c r="D137" s="90"/>
      <c r="F137" s="9"/>
    </row>
    <row r="138" spans="3:86">
      <c r="C138" s="41"/>
      <c r="D138" s="90"/>
      <c r="F138" s="9"/>
    </row>
    <row r="139" spans="3:86">
      <c r="C139" s="41"/>
      <c r="D139" s="90"/>
      <c r="F139" s="9"/>
      <c r="H139" s="94"/>
      <c r="I139" s="92"/>
      <c r="K139" s="92"/>
      <c r="L139" s="92"/>
      <c r="M139" s="94"/>
      <c r="N139" s="92"/>
      <c r="O139" s="102" t="s">
        <v>149</v>
      </c>
      <c r="P139" s="9"/>
      <c r="Q139" s="9"/>
      <c r="R139" s="94"/>
      <c r="S139" s="92"/>
      <c r="T139" s="102" t="s">
        <v>149</v>
      </c>
      <c r="Y139" s="39" t="s">
        <v>292</v>
      </c>
      <c r="Z139" s="39"/>
      <c r="AA139" s="39"/>
      <c r="AB139" s="39"/>
      <c r="BW139" s="352"/>
      <c r="BX139" s="377" t="s">
        <v>171</v>
      </c>
      <c r="BY139" s="9"/>
      <c r="BZ139" s="9"/>
      <c r="CA139" s="46"/>
      <c r="CB139" s="92"/>
      <c r="CD139" s="43"/>
      <c r="CE139" s="120"/>
      <c r="CF139" s="370"/>
      <c r="CG139" s="378"/>
    </row>
    <row r="140" spans="3:86">
      <c r="C140" s="41"/>
      <c r="E140" s="92"/>
      <c r="F140" s="103" t="s">
        <v>152</v>
      </c>
      <c r="G140" s="104" t="s">
        <v>44</v>
      </c>
      <c r="H140" s="105" t="s">
        <v>64</v>
      </c>
      <c r="I140" s="103" t="s">
        <v>137</v>
      </c>
      <c r="J140" s="103" t="s">
        <v>325</v>
      </c>
      <c r="K140" s="107" t="s">
        <v>153</v>
      </c>
      <c r="L140" s="108" t="s">
        <v>154</v>
      </c>
      <c r="M140" s="109" t="s">
        <v>64</v>
      </c>
      <c r="N140" s="109" t="s">
        <v>116</v>
      </c>
      <c r="O140" s="108" t="s">
        <v>134</v>
      </c>
      <c r="P140" s="379" t="s">
        <v>155</v>
      </c>
      <c r="Q140" s="108" t="s">
        <v>156</v>
      </c>
      <c r="R140" s="109" t="s">
        <v>64</v>
      </c>
      <c r="S140" s="109" t="s">
        <v>116</v>
      </c>
      <c r="T140" s="55">
        <v>150</v>
      </c>
      <c r="U140" s="178" t="s">
        <v>157</v>
      </c>
      <c r="V140" s="109" t="s">
        <v>157</v>
      </c>
      <c r="W140" s="109" t="s">
        <v>64</v>
      </c>
      <c r="X140" s="109" t="s">
        <v>61</v>
      </c>
      <c r="Y140" s="108" t="s">
        <v>158</v>
      </c>
      <c r="Z140" s="91" t="s">
        <v>159</v>
      </c>
      <c r="AA140" s="5" t="s">
        <v>159</v>
      </c>
      <c r="AB140" s="5"/>
      <c r="AC140" s="109" t="s">
        <v>116</v>
      </c>
      <c r="AD140" s="108" t="s">
        <v>160</v>
      </c>
      <c r="AE140" s="91" t="s">
        <v>162</v>
      </c>
      <c r="AF140" s="5" t="s">
        <v>162</v>
      </c>
      <c r="AG140" s="109"/>
      <c r="AH140" s="109" t="s">
        <v>116</v>
      </c>
      <c r="AI140" s="108" t="s">
        <v>163</v>
      </c>
      <c r="AJ140" s="91" t="s">
        <v>164</v>
      </c>
      <c r="AK140" s="5" t="s">
        <v>164</v>
      </c>
      <c r="AL140" s="109"/>
      <c r="AM140" s="109" t="s">
        <v>116</v>
      </c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X140" s="78" t="s">
        <v>297</v>
      </c>
      <c r="BY140" s="108" t="s">
        <v>298</v>
      </c>
      <c r="BZ140" s="109" t="s">
        <v>64</v>
      </c>
      <c r="CA140" s="109" t="s">
        <v>116</v>
      </c>
    </row>
    <row r="141" spans="3:86">
      <c r="D141" s="41" t="s">
        <v>45</v>
      </c>
      <c r="F141" s="109" t="s">
        <v>67</v>
      </c>
      <c r="G141" s="109" t="s">
        <v>166</v>
      </c>
      <c r="H141" s="5"/>
      <c r="I141" s="109" t="s">
        <v>65</v>
      </c>
      <c r="J141" s="103" t="s">
        <v>208</v>
      </c>
      <c r="K141" s="113" t="s">
        <v>67</v>
      </c>
      <c r="L141" s="109" t="s">
        <v>167</v>
      </c>
      <c r="M141" s="5"/>
      <c r="N141" s="109" t="s">
        <v>65</v>
      </c>
      <c r="O141" s="429" t="s">
        <v>183</v>
      </c>
      <c r="P141" s="386" t="s">
        <v>67</v>
      </c>
      <c r="Q141" s="109" t="s">
        <v>167</v>
      </c>
      <c r="R141" s="5"/>
      <c r="S141" s="109" t="s">
        <v>65</v>
      </c>
      <c r="T141" s="67" t="s">
        <v>135</v>
      </c>
      <c r="U141" s="178" t="s">
        <v>67</v>
      </c>
      <c r="V141" s="109" t="s">
        <v>167</v>
      </c>
      <c r="W141" s="109"/>
      <c r="X141" s="109" t="s">
        <v>65</v>
      </c>
      <c r="Y141" s="5"/>
      <c r="Z141" s="91" t="s">
        <v>169</v>
      </c>
      <c r="AA141" s="5" t="s">
        <v>68</v>
      </c>
      <c r="AB141" s="5" t="s">
        <v>64</v>
      </c>
      <c r="AC141" s="109" t="s">
        <v>65</v>
      </c>
      <c r="AD141" s="109"/>
      <c r="AE141" s="91" t="s">
        <v>169</v>
      </c>
      <c r="AF141" s="5" t="s">
        <v>68</v>
      </c>
      <c r="AG141" s="109" t="s">
        <v>170</v>
      </c>
      <c r="AH141" s="109" t="s">
        <v>65</v>
      </c>
      <c r="AI141" s="109"/>
      <c r="AJ141" s="91" t="s">
        <v>169</v>
      </c>
      <c r="AK141" s="5" t="s">
        <v>68</v>
      </c>
      <c r="AL141" s="109" t="s">
        <v>170</v>
      </c>
      <c r="AM141" s="109" t="s">
        <v>65</v>
      </c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X141" s="78" t="s">
        <v>299</v>
      </c>
      <c r="BY141" s="109" t="s">
        <v>167</v>
      </c>
      <c r="BZ141" s="5"/>
      <c r="CA141" s="109" t="s">
        <v>65</v>
      </c>
    </row>
    <row r="142" spans="3:86">
      <c r="C142" s="41"/>
      <c r="D142" s="347" t="s">
        <v>56</v>
      </c>
      <c r="E142">
        <v>1</v>
      </c>
      <c r="F142" s="5">
        <v>266.06928099999999</v>
      </c>
      <c r="G142" s="5">
        <v>266.10430000000002</v>
      </c>
      <c r="H142" s="116">
        <v>832.4</v>
      </c>
      <c r="I142" s="117">
        <f t="shared" ref="I142:I147" si="69">G142-F142</f>
        <v>3.5019000000033884E-2</v>
      </c>
      <c r="J142" s="9">
        <v>120.04226</v>
      </c>
      <c r="K142" s="118">
        <f t="shared" ref="K142:K148" si="70">F142-J142</f>
        <v>146.02702099999999</v>
      </c>
      <c r="L142" s="5" t="s">
        <v>74</v>
      </c>
      <c r="M142" s="116"/>
      <c r="N142" s="117"/>
      <c r="O142" s="9">
        <v>90.031694999999999</v>
      </c>
      <c r="P142" s="389">
        <f t="shared" ref="P142:P148" si="71">F142-O142</f>
        <v>176.03758599999998</v>
      </c>
      <c r="Q142" s="389">
        <v>175.887</v>
      </c>
      <c r="R142" s="394">
        <v>1284</v>
      </c>
      <c r="S142" s="117">
        <f>Q142-P142</f>
        <v>-0.15058599999997568</v>
      </c>
      <c r="T142" s="120">
        <v>150.05282399999999</v>
      </c>
      <c r="U142" s="390">
        <f t="shared" ref="U142:U148" si="72">F142-T142</f>
        <v>116.016457</v>
      </c>
      <c r="V142" s="421" t="s">
        <v>93</v>
      </c>
      <c r="W142" s="393"/>
      <c r="X142" s="393"/>
      <c r="Y142">
        <v>18.010565</v>
      </c>
      <c r="Z142" s="91"/>
      <c r="AA142" s="5"/>
      <c r="AB142" s="5"/>
      <c r="AC142" s="5"/>
      <c r="AD142" s="9">
        <v>36.021129999999999</v>
      </c>
      <c r="AE142" s="392"/>
      <c r="AF142" s="391"/>
      <c r="AG142" s="391"/>
      <c r="AH142" s="391"/>
      <c r="AI142" s="120">
        <f>3*Y142</f>
        <v>54.031694999999999</v>
      </c>
      <c r="AJ142" s="392"/>
      <c r="AK142" s="391"/>
      <c r="AL142" s="391"/>
      <c r="AM142" s="391"/>
      <c r="AN142" s="391"/>
      <c r="AO142" s="391"/>
      <c r="AP142" s="391"/>
      <c r="AQ142" s="391"/>
      <c r="AR142" s="391"/>
      <c r="AS142" s="391"/>
      <c r="AT142" s="391"/>
      <c r="AU142" s="391"/>
      <c r="AV142" s="391"/>
      <c r="AW142" s="391"/>
      <c r="AX142" s="378"/>
      <c r="AY142" s="378"/>
      <c r="AZ142" s="378"/>
      <c r="BA142" s="378"/>
      <c r="BB142" s="378"/>
      <c r="BC142" s="378"/>
      <c r="BD142" s="378"/>
      <c r="BE142" s="378"/>
      <c r="BF142" s="378"/>
      <c r="BG142" s="378"/>
      <c r="BH142" s="378"/>
      <c r="BI142" s="378"/>
      <c r="BJ142" s="378"/>
      <c r="BK142" s="378"/>
      <c r="BL142" s="378"/>
      <c r="BM142" s="378"/>
      <c r="BN142" s="378"/>
      <c r="BO142" s="378"/>
      <c r="BP142" s="378"/>
      <c r="BQ142" s="378"/>
      <c r="BR142" s="378"/>
      <c r="BS142" s="378"/>
      <c r="BT142" s="378"/>
      <c r="BU142" s="378"/>
      <c r="BV142" s="378"/>
      <c r="BW142" s="279">
        <v>180.06338</v>
      </c>
      <c r="BX142" s="139">
        <f t="shared" ref="BX142:BX148" si="73">U154-BW142</f>
        <v>248.05872099999999</v>
      </c>
      <c r="BY142" s="5"/>
      <c r="BZ142" s="116"/>
      <c r="CA142" s="393"/>
    </row>
    <row r="143" spans="3:86">
      <c r="C143" s="41"/>
      <c r="D143" s="41" t="s">
        <v>286</v>
      </c>
      <c r="E143">
        <v>2</v>
      </c>
      <c r="F143" s="5">
        <v>395.111874</v>
      </c>
      <c r="G143" s="115">
        <v>395.21850000000001</v>
      </c>
      <c r="H143" s="300">
        <v>38790</v>
      </c>
      <c r="I143" s="117">
        <f t="shared" si="69"/>
        <v>0.10662600000000566</v>
      </c>
      <c r="J143" s="9">
        <v>120.04226</v>
      </c>
      <c r="K143" s="118">
        <f t="shared" si="70"/>
        <v>275.069614</v>
      </c>
      <c r="L143" s="7">
        <v>275.14949999999999</v>
      </c>
      <c r="M143" s="123">
        <v>59990</v>
      </c>
      <c r="N143" s="117">
        <f t="shared" ref="N143:N148" si="74">L143-K143</f>
        <v>7.9885999999987689E-2</v>
      </c>
      <c r="O143" s="9">
        <v>90.031694999999999</v>
      </c>
      <c r="P143" s="389">
        <f t="shared" si="71"/>
        <v>305.08017899999999</v>
      </c>
      <c r="Q143" s="115" t="s">
        <v>74</v>
      </c>
      <c r="R143" s="116"/>
      <c r="S143" s="117"/>
      <c r="T143" s="120">
        <v>150.05282399999999</v>
      </c>
      <c r="U143" s="390">
        <f t="shared" si="72"/>
        <v>245.05905000000001</v>
      </c>
      <c r="V143" s="391"/>
      <c r="W143" s="117"/>
      <c r="X143" s="117"/>
      <c r="Y143">
        <v>18.010565</v>
      </c>
      <c r="Z143" s="91"/>
      <c r="AA143" s="5"/>
      <c r="AB143" s="5"/>
      <c r="AC143" s="5"/>
      <c r="AD143" s="9">
        <v>36.021129999999999</v>
      </c>
      <c r="AE143" s="392"/>
      <c r="AF143" s="391"/>
      <c r="AG143" s="391"/>
      <c r="AH143" s="391"/>
      <c r="AI143" s="120">
        <f t="shared" ref="AI143:AI148" si="75">3*Y143</f>
        <v>54.031694999999999</v>
      </c>
      <c r="AJ143" s="392"/>
      <c r="AK143" s="391"/>
      <c r="AL143" s="391"/>
      <c r="AM143" s="391"/>
      <c r="AN143" s="391"/>
      <c r="AO143" s="391"/>
      <c r="AP143" s="391"/>
      <c r="AQ143" s="391"/>
      <c r="AR143" s="391"/>
      <c r="AS143" s="391"/>
      <c r="AT143" s="391"/>
      <c r="AU143" s="391"/>
      <c r="AV143" s="391"/>
      <c r="AW143" s="391"/>
      <c r="AX143" s="378"/>
      <c r="AY143" s="378"/>
      <c r="AZ143" s="378"/>
      <c r="BA143" s="378"/>
      <c r="BB143" s="378"/>
      <c r="BC143" s="378"/>
      <c r="BD143" s="378"/>
      <c r="BE143" s="378"/>
      <c r="BF143" s="378"/>
      <c r="BG143" s="378"/>
      <c r="BH143" s="378"/>
      <c r="BI143" s="378"/>
      <c r="BJ143" s="378"/>
      <c r="BK143" s="378"/>
      <c r="BL143" s="378"/>
      <c r="BM143" s="378"/>
      <c r="BN143" s="378"/>
      <c r="BO143" s="378"/>
      <c r="BP143" s="378"/>
      <c r="BQ143" s="378"/>
      <c r="BR143" s="378"/>
      <c r="BS143" s="378"/>
      <c r="BT143" s="378"/>
      <c r="BU143" s="378"/>
      <c r="BV143" s="378"/>
      <c r="BW143" s="279">
        <v>180.06338</v>
      </c>
      <c r="BX143" s="139">
        <f t="shared" si="73"/>
        <v>377.10131400000006</v>
      </c>
      <c r="BY143" s="189"/>
      <c r="BZ143" s="140"/>
      <c r="CA143" s="117">
        <f>BY143-BX143</f>
        <v>-377.10131400000006</v>
      </c>
      <c r="CB143" s="189" t="s">
        <v>319</v>
      </c>
    </row>
    <row r="144" spans="3:86">
      <c r="C144" s="41"/>
      <c r="D144" s="41" t="s">
        <v>288</v>
      </c>
      <c r="E144">
        <v>3</v>
      </c>
      <c r="F144" s="5">
        <v>508.19593800000001</v>
      </c>
      <c r="G144" s="115">
        <v>508.29309999999998</v>
      </c>
      <c r="H144" s="300">
        <v>1113</v>
      </c>
      <c r="I144" s="117">
        <f t="shared" si="69"/>
        <v>9.7161999999968884E-2</v>
      </c>
      <c r="J144" s="9">
        <v>120.04226</v>
      </c>
      <c r="K144" s="118">
        <f t="shared" si="70"/>
        <v>388.15367800000001</v>
      </c>
      <c r="L144" s="7">
        <v>388.34440000000001</v>
      </c>
      <c r="M144" s="123">
        <v>7718</v>
      </c>
      <c r="N144" s="117">
        <f t="shared" si="74"/>
        <v>0.19072199999999384</v>
      </c>
      <c r="O144" s="9">
        <v>90.031694999999999</v>
      </c>
      <c r="P144" s="389">
        <f t="shared" si="71"/>
        <v>418.164243</v>
      </c>
      <c r="Q144" s="115" t="s">
        <v>74</v>
      </c>
      <c r="R144" s="116"/>
      <c r="S144" s="117"/>
      <c r="T144" s="120">
        <v>150.05282399999999</v>
      </c>
      <c r="U144" s="390">
        <f t="shared" si="72"/>
        <v>358.14311400000003</v>
      </c>
      <c r="V144" s="391"/>
      <c r="W144" s="117"/>
      <c r="X144" s="117"/>
      <c r="Y144">
        <v>18.010565</v>
      </c>
      <c r="Z144" s="91"/>
      <c r="AA144" s="5"/>
      <c r="AB144" s="5"/>
      <c r="AC144" s="5"/>
      <c r="AD144" s="9">
        <v>36.021129999999999</v>
      </c>
      <c r="AE144" s="423"/>
      <c r="AF144" s="117"/>
      <c r="AG144" s="117"/>
      <c r="AH144" s="117"/>
      <c r="AI144" s="120">
        <f t="shared" si="75"/>
        <v>54.031694999999999</v>
      </c>
      <c r="AJ144" s="423"/>
      <c r="AK144" s="117"/>
      <c r="AL144" s="117"/>
      <c r="AM144" s="117"/>
      <c r="AN144" s="117"/>
      <c r="AO144" s="117"/>
      <c r="AP144" s="117"/>
      <c r="AQ144" s="117"/>
      <c r="AR144" s="117"/>
      <c r="AS144" s="117"/>
      <c r="AT144" s="117"/>
      <c r="AU144" s="117"/>
      <c r="AV144" s="117"/>
      <c r="AW144" s="117"/>
      <c r="AX144" s="92"/>
      <c r="AY144" s="92"/>
      <c r="AZ144" s="92"/>
      <c r="BA144" s="92"/>
      <c r="BB144" s="92"/>
      <c r="BC144" s="92"/>
      <c r="BD144" s="92"/>
      <c r="BE144" s="92"/>
      <c r="BF144" s="92"/>
      <c r="BG144" s="92"/>
      <c r="BH144" s="92"/>
      <c r="BI144" s="92"/>
      <c r="BJ144" s="92"/>
      <c r="BK144" s="92"/>
      <c r="BL144" s="92"/>
      <c r="BM144" s="92"/>
      <c r="BN144" s="92"/>
      <c r="BO144" s="92"/>
      <c r="BP144" s="92"/>
      <c r="BQ144" s="92"/>
      <c r="BR144" s="92"/>
      <c r="BS144" s="92"/>
      <c r="BT144" s="92"/>
      <c r="BU144" s="92"/>
      <c r="BV144" s="92"/>
      <c r="BW144" s="279">
        <v>180.06338</v>
      </c>
      <c r="BX144" s="139">
        <f t="shared" si="73"/>
        <v>490.18537799999996</v>
      </c>
      <c r="BY144" s="5"/>
      <c r="BZ144" s="116"/>
      <c r="CA144" s="117"/>
    </row>
    <row r="145" spans="3:80">
      <c r="C145" s="41"/>
      <c r="D145" s="41" t="s">
        <v>76</v>
      </c>
      <c r="E145">
        <v>4</v>
      </c>
      <c r="F145" s="5">
        <v>579.23305200000004</v>
      </c>
      <c r="G145" s="115">
        <v>579.37850000000003</v>
      </c>
      <c r="H145" s="300">
        <v>1032</v>
      </c>
      <c r="I145" s="117">
        <f t="shared" si="69"/>
        <v>0.14544799999998759</v>
      </c>
      <c r="J145" s="9">
        <v>120.04226</v>
      </c>
      <c r="K145" s="118">
        <f t="shared" si="70"/>
        <v>459.19079200000004</v>
      </c>
      <c r="L145" s="7">
        <v>458.83980000000003</v>
      </c>
      <c r="M145" s="123">
        <v>41190</v>
      </c>
      <c r="N145" s="391">
        <f t="shared" si="74"/>
        <v>-0.35099200000001929</v>
      </c>
      <c r="O145" s="9">
        <v>90.031694999999999</v>
      </c>
      <c r="P145" s="389">
        <f t="shared" si="71"/>
        <v>489.20135700000003</v>
      </c>
      <c r="Q145" s="115" t="s">
        <v>74</v>
      </c>
      <c r="R145" s="116"/>
      <c r="S145" s="117"/>
      <c r="T145" s="120">
        <v>150.05282399999999</v>
      </c>
      <c r="U145" s="390">
        <f t="shared" si="72"/>
        <v>429.18022800000006</v>
      </c>
      <c r="V145" s="391"/>
      <c r="W145" s="117"/>
      <c r="X145" s="117"/>
      <c r="Y145">
        <v>18.010565</v>
      </c>
      <c r="Z145" s="91"/>
      <c r="AA145" s="5"/>
      <c r="AB145" s="5"/>
      <c r="AC145" s="5"/>
      <c r="AD145" s="9">
        <v>36.021129999999999</v>
      </c>
      <c r="AE145" s="423"/>
      <c r="AF145" s="117"/>
      <c r="AG145" s="117"/>
      <c r="AH145" s="117"/>
      <c r="AI145" s="120">
        <f t="shared" si="75"/>
        <v>54.031694999999999</v>
      </c>
      <c r="AJ145" s="423"/>
      <c r="AK145" s="117"/>
      <c r="AL145" s="117"/>
      <c r="AM145" s="117"/>
      <c r="AN145" s="117"/>
      <c r="AO145" s="117"/>
      <c r="AP145" s="117"/>
      <c r="AQ145" s="117"/>
      <c r="AR145" s="117"/>
      <c r="AS145" s="117"/>
      <c r="AT145" s="117"/>
      <c r="AU145" s="117"/>
      <c r="AV145" s="117"/>
      <c r="AW145" s="117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2"/>
      <c r="BN145" s="92"/>
      <c r="BO145" s="92"/>
      <c r="BP145" s="92"/>
      <c r="BQ145" s="92"/>
      <c r="BR145" s="92"/>
      <c r="BS145" s="92"/>
      <c r="BT145" s="92"/>
      <c r="BU145" s="92"/>
      <c r="BV145" s="92"/>
      <c r="BW145" s="279">
        <v>180.06338</v>
      </c>
      <c r="BX145" s="139">
        <f t="shared" si="73"/>
        <v>561.2224920000001</v>
      </c>
      <c r="BY145" s="189"/>
      <c r="BZ145" s="140"/>
      <c r="CA145" s="117">
        <f>BY145-BX145</f>
        <v>-561.2224920000001</v>
      </c>
      <c r="CB145" s="189" t="s">
        <v>178</v>
      </c>
    </row>
    <row r="146" spans="3:80">
      <c r="C146" s="41"/>
      <c r="D146" s="41" t="s">
        <v>76</v>
      </c>
      <c r="E146">
        <v>5</v>
      </c>
      <c r="F146" s="5">
        <v>650.27016600000002</v>
      </c>
      <c r="G146" s="115">
        <v>649.9212</v>
      </c>
      <c r="H146" s="300">
        <v>3484</v>
      </c>
      <c r="I146" s="117">
        <f t="shared" si="69"/>
        <v>-0.34896600000001854</v>
      </c>
      <c r="J146" s="9">
        <v>120.04226</v>
      </c>
      <c r="K146" s="118">
        <f t="shared" si="70"/>
        <v>530.22790600000008</v>
      </c>
      <c r="L146" s="7">
        <v>530.37450000000001</v>
      </c>
      <c r="M146" s="123">
        <v>1911</v>
      </c>
      <c r="N146" s="117">
        <f t="shared" si="74"/>
        <v>0.14659399999993639</v>
      </c>
      <c r="O146" s="9">
        <v>90.031694999999999</v>
      </c>
      <c r="P146" s="389">
        <f t="shared" si="71"/>
        <v>560.238471</v>
      </c>
      <c r="Q146" s="389">
        <v>560.36360000000002</v>
      </c>
      <c r="R146" s="394">
        <v>1227</v>
      </c>
      <c r="S146" s="117">
        <f>Q146-P146</f>
        <v>0.12512900000001537</v>
      </c>
      <c r="T146" s="120">
        <v>150.05282399999999</v>
      </c>
      <c r="U146" s="390">
        <f t="shared" si="72"/>
        <v>500.21734200000003</v>
      </c>
      <c r="V146" s="391"/>
      <c r="W146" s="117"/>
      <c r="X146" s="117"/>
      <c r="Y146">
        <v>18.010565</v>
      </c>
      <c r="Z146" s="91"/>
      <c r="AA146" s="5"/>
      <c r="AB146" s="5"/>
      <c r="AC146" s="5"/>
      <c r="AD146" s="9">
        <v>36.021129999999999</v>
      </c>
      <c r="AE146" s="423"/>
      <c r="AF146" s="117"/>
      <c r="AG146" s="117"/>
      <c r="AH146" s="117"/>
      <c r="AI146" s="120">
        <f t="shared" si="75"/>
        <v>54.031694999999999</v>
      </c>
      <c r="AJ146" s="423"/>
      <c r="AK146" s="117"/>
      <c r="AL146" s="117"/>
      <c r="AM146" s="117"/>
      <c r="AN146" s="117"/>
      <c r="AO146" s="117"/>
      <c r="AP146" s="117"/>
      <c r="AQ146" s="117"/>
      <c r="AR146" s="117"/>
      <c r="AS146" s="117"/>
      <c r="AT146" s="117"/>
      <c r="AU146" s="117"/>
      <c r="AV146" s="117"/>
      <c r="AW146" s="117"/>
      <c r="AX146" s="92"/>
      <c r="AY146" s="92"/>
      <c r="AZ146" s="92"/>
      <c r="BA146" s="92"/>
      <c r="BB146" s="92"/>
      <c r="BC146" s="92"/>
      <c r="BD146" s="92"/>
      <c r="BE146" s="92"/>
      <c r="BF146" s="92"/>
      <c r="BG146" s="92"/>
      <c r="BH146" s="92"/>
      <c r="BI146" s="92"/>
      <c r="BJ146" s="92"/>
      <c r="BK146" s="92"/>
      <c r="BL146" s="92"/>
      <c r="BM146" s="92"/>
      <c r="BN146" s="92"/>
      <c r="BO146" s="92"/>
      <c r="BP146" s="92"/>
      <c r="BQ146" s="92"/>
      <c r="BR146" s="92"/>
      <c r="BS146" s="92"/>
      <c r="BT146" s="92"/>
      <c r="BU146" s="92"/>
      <c r="BV146" s="92"/>
      <c r="BW146" s="279">
        <v>180.06338</v>
      </c>
      <c r="BX146" s="139">
        <f t="shared" si="73"/>
        <v>632.25960600000008</v>
      </c>
      <c r="BY146" s="189"/>
      <c r="BZ146" s="140"/>
      <c r="CA146" s="117">
        <f>BY146-BX146</f>
        <v>-632.25960600000008</v>
      </c>
      <c r="CB146" s="189" t="s">
        <v>179</v>
      </c>
    </row>
    <row r="147" spans="3:80">
      <c r="C147" s="41"/>
      <c r="D147" s="41" t="s">
        <v>76</v>
      </c>
      <c r="E147">
        <v>6</v>
      </c>
      <c r="F147" s="5">
        <v>721.30727999999999</v>
      </c>
      <c r="G147" s="115">
        <v>721.51890000000003</v>
      </c>
      <c r="H147" s="300">
        <v>1285</v>
      </c>
      <c r="I147" s="117">
        <f t="shared" si="69"/>
        <v>0.211620000000039</v>
      </c>
      <c r="J147" s="9">
        <v>120.04226</v>
      </c>
      <c r="K147" s="118">
        <f t="shared" si="70"/>
        <v>601.26502000000005</v>
      </c>
      <c r="L147" s="7">
        <v>601.43209999999999</v>
      </c>
      <c r="M147" s="123">
        <v>1364</v>
      </c>
      <c r="N147" s="117">
        <f t="shared" si="74"/>
        <v>0.16707999999994172</v>
      </c>
      <c r="O147" s="9">
        <v>90.031694999999999</v>
      </c>
      <c r="P147" s="389">
        <f t="shared" si="71"/>
        <v>631.27558499999998</v>
      </c>
      <c r="Q147" s="115" t="s">
        <v>74</v>
      </c>
      <c r="R147" s="116"/>
      <c r="S147" s="117"/>
      <c r="T147" s="120">
        <v>150.05282399999999</v>
      </c>
      <c r="U147" s="390">
        <f t="shared" si="72"/>
        <v>571.254456</v>
      </c>
      <c r="V147" s="391"/>
      <c r="W147" s="117"/>
      <c r="X147" s="117"/>
      <c r="Y147">
        <v>18.010565</v>
      </c>
      <c r="Z147" s="91"/>
      <c r="AA147" s="5"/>
      <c r="AB147" s="5"/>
      <c r="AC147" s="5"/>
      <c r="AD147" s="9">
        <v>36.021129999999999</v>
      </c>
      <c r="AE147" s="422"/>
      <c r="AF147" s="393"/>
      <c r="AG147" s="393"/>
      <c r="AH147" s="393"/>
      <c r="AI147" s="120">
        <f t="shared" si="75"/>
        <v>54.031694999999999</v>
      </c>
      <c r="AJ147" s="422"/>
      <c r="AK147" s="393"/>
      <c r="AL147" s="393"/>
      <c r="AM147" s="393"/>
      <c r="AN147" s="393"/>
      <c r="AO147" s="393"/>
      <c r="AP147" s="393"/>
      <c r="AQ147" s="393"/>
      <c r="AR147" s="393"/>
      <c r="AS147" s="393"/>
      <c r="AT147" s="393"/>
      <c r="AU147" s="393"/>
      <c r="AV147" s="393"/>
      <c r="AW147" s="393"/>
      <c r="AX147" s="493"/>
      <c r="AY147" s="493"/>
      <c r="AZ147" s="493"/>
      <c r="BA147" s="493"/>
      <c r="BB147" s="493"/>
      <c r="BC147" s="493"/>
      <c r="BD147" s="493"/>
      <c r="BE147" s="493"/>
      <c r="BF147" s="493"/>
      <c r="BG147" s="493"/>
      <c r="BH147" s="493"/>
      <c r="BI147" s="493"/>
      <c r="BJ147" s="493"/>
      <c r="BK147" s="493"/>
      <c r="BL147" s="493"/>
      <c r="BM147" s="493"/>
      <c r="BN147" s="493"/>
      <c r="BO147" s="493"/>
      <c r="BP147" s="493"/>
      <c r="BQ147" s="493"/>
      <c r="BR147" s="493"/>
      <c r="BS147" s="493"/>
      <c r="BT147" s="493"/>
      <c r="BU147" s="493"/>
      <c r="BV147" s="493"/>
      <c r="BW147" s="279">
        <v>180.06338</v>
      </c>
      <c r="BX147" s="139">
        <f t="shared" si="73"/>
        <v>703.29672000000005</v>
      </c>
      <c r="BY147" s="5"/>
      <c r="BZ147" s="116"/>
      <c r="CA147" s="117"/>
    </row>
    <row r="148" spans="3:80">
      <c r="C148" s="41"/>
      <c r="D148" s="41" t="s">
        <v>289</v>
      </c>
      <c r="E148">
        <v>7</v>
      </c>
      <c r="F148" s="5">
        <v>852.34776399999998</v>
      </c>
      <c r="G148" s="115" t="s">
        <v>74</v>
      </c>
      <c r="H148" s="300"/>
      <c r="I148" s="117"/>
      <c r="J148" s="9">
        <v>120.04226</v>
      </c>
      <c r="K148" s="118">
        <f t="shared" si="70"/>
        <v>732.30550399999993</v>
      </c>
      <c r="L148" s="7">
        <v>732.54920000000004</v>
      </c>
      <c r="M148" s="123">
        <v>3058</v>
      </c>
      <c r="N148" s="117">
        <f t="shared" si="74"/>
        <v>0.2436960000001136</v>
      </c>
      <c r="O148" s="9">
        <v>90.031694999999999</v>
      </c>
      <c r="P148" s="389">
        <f t="shared" si="71"/>
        <v>762.31606899999997</v>
      </c>
      <c r="Q148" s="389">
        <v>762.63469999999995</v>
      </c>
      <c r="R148" s="394">
        <v>308.7</v>
      </c>
      <c r="S148" s="117">
        <f>Q148-P148</f>
        <v>0.31863099999998212</v>
      </c>
      <c r="T148" s="120">
        <v>150.05282399999999</v>
      </c>
      <c r="U148" s="390">
        <f t="shared" si="72"/>
        <v>702.29494</v>
      </c>
      <c r="V148" s="391"/>
      <c r="W148" s="117"/>
      <c r="X148" s="117"/>
      <c r="Y148">
        <v>18.010565</v>
      </c>
      <c r="Z148" s="91"/>
      <c r="AA148" s="5"/>
      <c r="AB148" s="5"/>
      <c r="AC148" s="5"/>
      <c r="AD148" s="9">
        <v>36.021129999999999</v>
      </c>
      <c r="AE148" s="423"/>
      <c r="AF148" s="117"/>
      <c r="AG148" s="117"/>
      <c r="AH148" s="117"/>
      <c r="AI148" s="120">
        <f t="shared" si="75"/>
        <v>54.031694999999999</v>
      </c>
      <c r="AJ148" s="423"/>
      <c r="AK148" s="117"/>
      <c r="AL148" s="117"/>
      <c r="AM148" s="117"/>
      <c r="AN148" s="117"/>
      <c r="AO148" s="117"/>
      <c r="AP148" s="117"/>
      <c r="AQ148" s="117"/>
      <c r="AR148" s="117"/>
      <c r="AS148" s="117"/>
      <c r="AT148" s="117"/>
      <c r="AU148" s="117"/>
      <c r="AV148" s="117"/>
      <c r="AW148" s="117"/>
      <c r="AX148" s="92"/>
      <c r="AY148" s="92"/>
      <c r="AZ148" s="92"/>
      <c r="BA148" s="92"/>
      <c r="BB148" s="92"/>
      <c r="BC148" s="92"/>
      <c r="BD148" s="92"/>
      <c r="BE148" s="92"/>
      <c r="BF148" s="92"/>
      <c r="BG148" s="92"/>
      <c r="BH148" s="92"/>
      <c r="BI148" s="92"/>
      <c r="BJ148" s="92"/>
      <c r="BK148" s="92"/>
      <c r="BL148" s="92"/>
      <c r="BM148" s="92"/>
      <c r="BN148" s="92"/>
      <c r="BO148" s="92"/>
      <c r="BP148" s="92"/>
      <c r="BQ148" s="92"/>
      <c r="BR148" s="92"/>
      <c r="BS148" s="92"/>
      <c r="BT148" s="92"/>
      <c r="BU148" s="92"/>
      <c r="BV148" s="92"/>
      <c r="BW148" s="279">
        <v>180.06338</v>
      </c>
      <c r="BX148" s="139">
        <f t="shared" si="73"/>
        <v>834.33720399999993</v>
      </c>
      <c r="BY148" s="5"/>
      <c r="BZ148" s="116"/>
      <c r="CA148" s="117"/>
    </row>
    <row r="149" spans="3:80">
      <c r="D149" s="41" t="s">
        <v>49</v>
      </c>
      <c r="E149">
        <v>8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</row>
    <row r="151" spans="3:80">
      <c r="F151" s="11" t="s">
        <v>67</v>
      </c>
      <c r="G151" s="11" t="s">
        <v>68</v>
      </c>
      <c r="H151" s="11" t="s">
        <v>64</v>
      </c>
      <c r="I151" s="11" t="s">
        <v>116</v>
      </c>
      <c r="U151" s="40" t="s">
        <v>272</v>
      </c>
      <c r="V151" s="377" t="s">
        <v>171</v>
      </c>
    </row>
    <row r="152" spans="3:80">
      <c r="C152" s="41" t="s">
        <v>142</v>
      </c>
      <c r="D152" s="90" t="s">
        <v>139</v>
      </c>
      <c r="F152" s="9">
        <v>818.38988547000008</v>
      </c>
      <c r="G152" s="9" t="s">
        <v>74</v>
      </c>
      <c r="H152" s="46"/>
      <c r="I152" s="92"/>
      <c r="J152" s="9" t="s">
        <v>300</v>
      </c>
      <c r="T152" s="134" t="s">
        <v>173</v>
      </c>
      <c r="U152" s="135" t="s">
        <v>174</v>
      </c>
      <c r="V152" s="108" t="s">
        <v>175</v>
      </c>
      <c r="W152" s="109" t="s">
        <v>64</v>
      </c>
      <c r="X152" s="109" t="s">
        <v>116</v>
      </c>
    </row>
    <row r="153" spans="3:80">
      <c r="C153" s="41" t="s">
        <v>142</v>
      </c>
      <c r="D153" s="90" t="s">
        <v>141</v>
      </c>
      <c r="F153" s="9">
        <v>409.69858073500006</v>
      </c>
      <c r="G153" s="9">
        <v>410.00819999999999</v>
      </c>
      <c r="H153" s="46">
        <v>115400</v>
      </c>
      <c r="I153" s="92">
        <f t="shared" ref="I153:I158" si="76">G153-F153</f>
        <v>0.30961926499992387</v>
      </c>
      <c r="J153" s="9"/>
      <c r="T153" s="5" t="s">
        <v>177</v>
      </c>
      <c r="U153" s="138" t="s">
        <v>67</v>
      </c>
      <c r="V153" s="109" t="s">
        <v>167</v>
      </c>
      <c r="W153" s="5"/>
      <c r="X153" s="109" t="s">
        <v>65</v>
      </c>
    </row>
    <row r="154" spans="3:80">
      <c r="C154" s="41" t="s">
        <v>144</v>
      </c>
      <c r="D154" s="90" t="s">
        <v>139</v>
      </c>
      <c r="F154" s="9">
        <v>836.40046546999997</v>
      </c>
      <c r="G154" s="9">
        <v>836.55470000000003</v>
      </c>
      <c r="H154" s="46">
        <v>535000</v>
      </c>
      <c r="I154" s="92">
        <f t="shared" si="76"/>
        <v>0.15423453000005338</v>
      </c>
      <c r="J154" s="9" t="s">
        <v>301</v>
      </c>
      <c r="T154" s="71">
        <v>162.05282</v>
      </c>
      <c r="U154" s="139">
        <f t="shared" ref="U154:U160" si="77">T154+F142</f>
        <v>428.12210099999999</v>
      </c>
      <c r="V154" s="139">
        <v>428.0455</v>
      </c>
      <c r="W154" s="140">
        <v>999.4</v>
      </c>
      <c r="X154" s="391">
        <f>V154-U154</f>
        <v>-7.6600999999982378E-2</v>
      </c>
    </row>
    <row r="155" spans="3:80">
      <c r="C155" s="41" t="s">
        <v>144</v>
      </c>
      <c r="D155" s="90" t="s">
        <v>141</v>
      </c>
      <c r="F155" s="9">
        <v>418.70387073500001</v>
      </c>
      <c r="G155" s="9">
        <v>418.92750000000001</v>
      </c>
      <c r="H155" s="46">
        <v>4308000</v>
      </c>
      <c r="I155" s="92">
        <f t="shared" si="76"/>
        <v>0.22362926499999958</v>
      </c>
      <c r="J155" s="9"/>
      <c r="T155" s="71">
        <v>162.05282</v>
      </c>
      <c r="U155" s="139">
        <f t="shared" si="77"/>
        <v>557.16469400000005</v>
      </c>
      <c r="V155" s="139">
        <v>557.45169999999996</v>
      </c>
      <c r="W155" s="140">
        <v>2301</v>
      </c>
      <c r="X155" s="391">
        <f>V155-U155</f>
        <v>0.28700599999990573</v>
      </c>
    </row>
    <row r="156" spans="3:80">
      <c r="C156" s="41" t="s">
        <v>213</v>
      </c>
      <c r="D156" s="90" t="s">
        <v>141</v>
      </c>
      <c r="F156" s="9">
        <v>424.70385873500004</v>
      </c>
      <c r="G156" s="9">
        <v>424.97820000000002</v>
      </c>
      <c r="H156" s="46">
        <v>6306</v>
      </c>
      <c r="I156" s="92">
        <f t="shared" si="76"/>
        <v>0.27434126499997546</v>
      </c>
      <c r="J156" s="9" t="s">
        <v>149</v>
      </c>
      <c r="K156" t="s">
        <v>214</v>
      </c>
      <c r="T156" s="71">
        <v>162.05282</v>
      </c>
      <c r="U156" s="139">
        <f t="shared" si="77"/>
        <v>670.24875799999995</v>
      </c>
      <c r="V156" s="115" t="s">
        <v>180</v>
      </c>
      <c r="W156" s="116"/>
      <c r="X156" s="117"/>
    </row>
    <row r="157" spans="3:80">
      <c r="C157" s="41" t="s">
        <v>215</v>
      </c>
      <c r="D157" s="90" t="s">
        <v>141</v>
      </c>
      <c r="F157" s="9">
        <v>439.70914073500001</v>
      </c>
      <c r="G157" s="9">
        <v>439.92880000000002</v>
      </c>
      <c r="H157" s="46">
        <v>846300</v>
      </c>
      <c r="I157" s="92">
        <f t="shared" si="76"/>
        <v>0.21965926500001842</v>
      </c>
      <c r="J157" s="9" t="s">
        <v>216</v>
      </c>
      <c r="T157" s="71">
        <v>162.05282</v>
      </c>
      <c r="U157" s="139">
        <f t="shared" si="77"/>
        <v>741.28587200000004</v>
      </c>
      <c r="V157" s="115" t="s">
        <v>180</v>
      </c>
      <c r="W157" s="116"/>
      <c r="X157" s="117"/>
    </row>
    <row r="158" spans="3:80">
      <c r="C158" s="41" t="s">
        <v>217</v>
      </c>
      <c r="D158" s="90" t="s">
        <v>141</v>
      </c>
      <c r="F158" s="9">
        <v>454.71442323500003</v>
      </c>
      <c r="G158" s="9">
        <v>454.39190000000002</v>
      </c>
      <c r="H158" s="46">
        <v>17870</v>
      </c>
      <c r="I158" s="92">
        <f t="shared" si="76"/>
        <v>-0.32252323500000557</v>
      </c>
      <c r="J158" s="9" t="s">
        <v>149</v>
      </c>
      <c r="K158" t="s">
        <v>218</v>
      </c>
      <c r="T158" s="71">
        <v>162.05282</v>
      </c>
      <c r="U158" s="139">
        <f t="shared" si="77"/>
        <v>812.32298600000001</v>
      </c>
      <c r="V158" s="115" t="s">
        <v>180</v>
      </c>
      <c r="W158" s="116"/>
      <c r="X158" s="117"/>
    </row>
    <row r="159" spans="3:80">
      <c r="T159" s="71">
        <v>162.05282</v>
      </c>
      <c r="U159" s="139">
        <f t="shared" si="77"/>
        <v>883.36009999999999</v>
      </c>
      <c r="V159" s="115">
        <v>883.83439999999996</v>
      </c>
      <c r="W159" s="116">
        <v>1032</v>
      </c>
      <c r="X159" s="393">
        <f>V159-U159</f>
        <v>0.47429999999997108</v>
      </c>
    </row>
    <row r="160" spans="3:80">
      <c r="T160" s="71">
        <v>162.05282</v>
      </c>
      <c r="U160" s="139">
        <f t="shared" si="77"/>
        <v>1014.400584</v>
      </c>
      <c r="V160" s="115" t="s">
        <v>93</v>
      </c>
      <c r="W160" s="116"/>
      <c r="X160" s="11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1EDA4-7085-4340-AA4B-1A30758F1983}">
  <dimension ref="A1:DE161"/>
  <sheetViews>
    <sheetView topLeftCell="A40" zoomScale="60" zoomScaleNormal="60" workbookViewId="0">
      <selection activeCell="Q26" sqref="Q26"/>
    </sheetView>
  </sheetViews>
  <sheetFormatPr defaultRowHeight="14.4"/>
  <cols>
    <col min="2" max="2" width="10.5546875" bestFit="1" customWidth="1"/>
    <col min="6" max="6" width="10.88671875" customWidth="1"/>
    <col min="7" max="7" width="11.109375" bestFit="1" customWidth="1"/>
    <col min="10" max="10" width="11.88671875" customWidth="1"/>
    <col min="11" max="11" width="11.109375" bestFit="1" customWidth="1"/>
    <col min="12" max="12" width="13" bestFit="1" customWidth="1"/>
    <col min="14" max="14" width="10.33203125" bestFit="1" customWidth="1"/>
    <col min="16" max="16" width="13" bestFit="1" customWidth="1"/>
    <col min="17" max="17" width="10.109375" bestFit="1" customWidth="1"/>
    <col min="19" max="19" width="10.33203125" bestFit="1" customWidth="1"/>
    <col min="21" max="21" width="13" bestFit="1" customWidth="1"/>
    <col min="22" max="22" width="11.109375" bestFit="1" customWidth="1"/>
    <col min="23" max="23" width="10.109375" bestFit="1" customWidth="1"/>
    <col min="24" max="24" width="10.33203125" bestFit="1" customWidth="1"/>
    <col min="25" max="25" width="11.109375" bestFit="1" customWidth="1"/>
    <col min="26" max="26" width="13.109375" customWidth="1"/>
    <col min="27" max="27" width="10.109375" bestFit="1" customWidth="1"/>
    <col min="29" max="29" width="10.33203125" bestFit="1" customWidth="1"/>
    <col min="31" max="32" width="10.109375" bestFit="1" customWidth="1"/>
    <col min="36" max="36" width="10.109375" bestFit="1" customWidth="1"/>
    <col min="37" max="37" width="11.5546875" customWidth="1"/>
    <col min="38" max="38" width="11.109375" customWidth="1"/>
    <col min="41" max="41" width="9.5546875" bestFit="1" customWidth="1"/>
    <col min="42" max="43" width="10.109375" bestFit="1" customWidth="1"/>
    <col min="45" max="45" width="11.109375" customWidth="1"/>
    <col min="46" max="46" width="9.5546875" bestFit="1" customWidth="1"/>
    <col min="47" max="47" width="11.5546875" bestFit="1" customWidth="1"/>
    <col min="52" max="53" width="11.109375" bestFit="1" customWidth="1"/>
    <col min="57" max="57" width="11.109375" bestFit="1" customWidth="1"/>
    <col min="58" max="58" width="10.109375" customWidth="1"/>
    <col min="65" max="65" width="9.33203125" customWidth="1"/>
    <col min="69" max="69" width="12.33203125" customWidth="1"/>
    <col min="70" max="70" width="11.6640625" customWidth="1"/>
    <col min="75" max="76" width="10.5546875" bestFit="1" customWidth="1"/>
    <col min="77" max="77" width="9.33203125" customWidth="1"/>
    <col min="82" max="82" width="10.88671875" customWidth="1"/>
    <col min="83" max="83" width="10.5546875" customWidth="1"/>
    <col min="87" max="87" width="11.44140625" customWidth="1"/>
    <col min="88" max="88" width="10.33203125" customWidth="1"/>
    <col min="89" max="89" width="10.88671875" customWidth="1"/>
  </cols>
  <sheetData>
    <row r="1" spans="1:109" s="8" customFormat="1">
      <c r="A1" s="8" t="s">
        <v>2</v>
      </c>
      <c r="B1" s="8" t="s">
        <v>3</v>
      </c>
      <c r="C1" s="8" t="s">
        <v>4</v>
      </c>
      <c r="D1" s="8" t="s">
        <v>5</v>
      </c>
      <c r="E1" s="8" t="s">
        <v>6</v>
      </c>
      <c r="F1" s="8" t="s">
        <v>7</v>
      </c>
      <c r="G1" s="8" t="s">
        <v>8</v>
      </c>
      <c r="H1" s="276" t="s">
        <v>9</v>
      </c>
      <c r="I1" s="8" t="s">
        <v>10</v>
      </c>
      <c r="J1" s="8" t="s">
        <v>11</v>
      </c>
      <c r="K1" s="8" t="s">
        <v>12</v>
      </c>
      <c r="L1" s="8" t="s">
        <v>13</v>
      </c>
      <c r="M1" s="8" t="s">
        <v>14</v>
      </c>
      <c r="N1" s="8" t="s">
        <v>15</v>
      </c>
      <c r="O1" s="8" t="s">
        <v>16</v>
      </c>
      <c r="P1" s="8" t="s">
        <v>17</v>
      </c>
      <c r="Q1" s="8" t="s">
        <v>18</v>
      </c>
      <c r="R1" s="8" t="s">
        <v>19</v>
      </c>
      <c r="S1" s="8" t="s">
        <v>20</v>
      </c>
      <c r="T1" s="8" t="s">
        <v>21</v>
      </c>
      <c r="U1" s="8" t="s">
        <v>22</v>
      </c>
      <c r="V1" s="8" t="s">
        <v>23</v>
      </c>
      <c r="W1" s="431" t="s">
        <v>24</v>
      </c>
      <c r="X1" s="8" t="s">
        <v>25</v>
      </c>
      <c r="Y1" s="8" t="s">
        <v>26</v>
      </c>
      <c r="Z1" s="8" t="s">
        <v>27</v>
      </c>
    </row>
    <row r="2" spans="1:109">
      <c r="A2" s="432">
        <v>754</v>
      </c>
      <c r="B2" s="40" t="s">
        <v>330</v>
      </c>
      <c r="C2" s="433">
        <v>23</v>
      </c>
      <c r="D2" s="2" t="s">
        <v>331</v>
      </c>
      <c r="F2" t="s">
        <v>332</v>
      </c>
      <c r="G2" s="46">
        <v>2.7900000000000001E-2</v>
      </c>
      <c r="H2">
        <v>144.4</v>
      </c>
      <c r="I2">
        <v>2</v>
      </c>
      <c r="J2">
        <v>577.77759826821602</v>
      </c>
      <c r="K2">
        <v>577.78082596838499</v>
      </c>
      <c r="L2">
        <v>1154.5479200664299</v>
      </c>
      <c r="M2">
        <v>1154.55437547</v>
      </c>
      <c r="N2">
        <v>-5.59125122697181</v>
      </c>
      <c r="O2" t="s">
        <v>30</v>
      </c>
      <c r="P2" t="s">
        <v>333</v>
      </c>
      <c r="Q2">
        <v>7.5326382245141597</v>
      </c>
      <c r="R2">
        <v>7.5326382245141597</v>
      </c>
      <c r="S2" t="s">
        <v>32</v>
      </c>
      <c r="T2" t="s">
        <v>33</v>
      </c>
      <c r="U2" t="s">
        <v>334</v>
      </c>
      <c r="V2" t="s">
        <v>335</v>
      </c>
      <c r="W2">
        <v>24.601199999999999</v>
      </c>
      <c r="Y2">
        <v>1153.5406</v>
      </c>
      <c r="Z2" s="11">
        <v>1153.5471</v>
      </c>
      <c r="AA2" s="72">
        <f>M2-AS2</f>
        <v>992.50157547000003</v>
      </c>
      <c r="AB2">
        <v>992.6952</v>
      </c>
      <c r="AC2">
        <v>14850</v>
      </c>
      <c r="AD2" s="92">
        <f>AB2-AA2</f>
        <v>0.19362452999996549</v>
      </c>
      <c r="AE2" s="434">
        <f>(AQ2-AS2)/I2</f>
        <v>496.75442573500004</v>
      </c>
      <c r="AF2" s="9">
        <v>497.03030000000001</v>
      </c>
      <c r="AG2" s="46">
        <v>424800</v>
      </c>
      <c r="AH2" s="378">
        <f>AF2-AE2</f>
        <v>0.27587426499997036</v>
      </c>
      <c r="AI2" s="33">
        <f>M2-AT2</f>
        <v>974.49099546999992</v>
      </c>
      <c r="AJ2">
        <v>974.63040000000001</v>
      </c>
      <c r="AK2" s="46">
        <v>277.7</v>
      </c>
      <c r="AL2" s="378">
        <f>AI2-AJ2</f>
        <v>-0.13940453000009256</v>
      </c>
      <c r="AM2" s="435">
        <f>(AQ2-AT2)/I2</f>
        <v>487.74913573499998</v>
      </c>
      <c r="AN2" t="s">
        <v>74</v>
      </c>
      <c r="AQ2">
        <f>M2+(I2-1)*AR2</f>
        <v>1155.56165147</v>
      </c>
      <c r="AR2" s="436">
        <v>1.0072760000000001</v>
      </c>
      <c r="AS2" s="353">
        <v>162.05279999999999</v>
      </c>
      <c r="AT2" s="437">
        <v>180.06338</v>
      </c>
      <c r="AU2">
        <f>Z2+(I2*AR2)</f>
        <v>1155.5616520000001</v>
      </c>
      <c r="AV2">
        <f>(AU2-AS2)/I2</f>
        <v>496.75442600000008</v>
      </c>
      <c r="AW2" s="438">
        <v>18.010565</v>
      </c>
      <c r="AX2" s="7">
        <v>36.021129999999999</v>
      </c>
      <c r="AY2" s="279">
        <v>54.031694999999999</v>
      </c>
      <c r="AZ2" s="74">
        <v>150.05282399999999</v>
      </c>
      <c r="BA2" s="439">
        <f>(AQ2-AW2)/I2</f>
        <v>568.77554323499999</v>
      </c>
      <c r="BB2" s="9" t="s">
        <v>74</v>
      </c>
      <c r="BE2" s="118">
        <f>(AQ2-AX2)/I2</f>
        <v>559.77026073499997</v>
      </c>
      <c r="BF2" t="s">
        <v>74</v>
      </c>
      <c r="BI2" s="440">
        <f>(AQ2-AY2)/I2</f>
        <v>550.76497823500006</v>
      </c>
      <c r="BJ2" t="s">
        <v>74</v>
      </c>
      <c r="BM2" s="74">
        <f>(AQ2-AZ2)/I2</f>
        <v>502.75441373500001</v>
      </c>
      <c r="BN2" s="9">
        <v>503.06279999999998</v>
      </c>
      <c r="BO2" s="92">
        <f>BN2-BM2</f>
        <v>0.30838626499996735</v>
      </c>
      <c r="BP2" s="46">
        <v>2781</v>
      </c>
      <c r="BQ2" s="441">
        <v>120.04226</v>
      </c>
      <c r="BR2" s="26">
        <f>(AQ2-BQ2)/I2</f>
        <v>517.75969573500004</v>
      </c>
      <c r="BS2" s="9">
        <v>517.99040000000002</v>
      </c>
      <c r="BT2" s="92">
        <f>BS2-BR2</f>
        <v>0.23070426499998575</v>
      </c>
      <c r="BU2" s="46">
        <v>81770</v>
      </c>
      <c r="BV2" s="46"/>
      <c r="BW2" s="46"/>
      <c r="BX2" s="46"/>
      <c r="BY2" s="46"/>
      <c r="BZ2" s="46"/>
      <c r="CB2" s="432">
        <v>754</v>
      </c>
      <c r="CF2" s="9">
        <f>(AQ2+AS2)/I2</f>
        <v>658.80722573499997</v>
      </c>
      <c r="CG2">
        <v>658.4556</v>
      </c>
      <c r="CH2" s="92">
        <f>CG2-CF2</f>
        <v>-0.35162573499997052</v>
      </c>
      <c r="CI2" s="46">
        <v>1163</v>
      </c>
      <c r="CJ2" s="442">
        <v>90.031694999999999</v>
      </c>
      <c r="CK2" s="9">
        <f>(AQ2-CJ2)/I2</f>
        <v>532.76497823500006</v>
      </c>
      <c r="CL2" t="s">
        <v>74</v>
      </c>
      <c r="CO2" s="434">
        <v>270.09508399999999</v>
      </c>
      <c r="CP2" s="434"/>
      <c r="CQ2" s="9">
        <f>(AQ2-CO2)/I2</f>
        <v>442.73328373499999</v>
      </c>
      <c r="CR2">
        <v>442.58339999999998</v>
      </c>
      <c r="CS2" s="92">
        <f>CR2-CQ2</f>
        <v>-0.14988373500000307</v>
      </c>
      <c r="CT2">
        <v>707.8</v>
      </c>
      <c r="CW2" s="443">
        <v>204.07462200000001</v>
      </c>
      <c r="CX2" s="9">
        <f>M2-CW2</f>
        <v>950.47975346999999</v>
      </c>
      <c r="CY2" t="s">
        <v>74</v>
      </c>
      <c r="CZ2" s="46"/>
      <c r="DA2" s="92"/>
      <c r="DB2" s="9">
        <f>(AQ2-CW2)/I2</f>
        <v>475.74351473500002</v>
      </c>
      <c r="DC2" t="s">
        <v>74</v>
      </c>
      <c r="DD2" s="46"/>
      <c r="DE2" s="92"/>
    </row>
    <row r="5" spans="1:109">
      <c r="B5" t="s">
        <v>331</v>
      </c>
    </row>
    <row r="11" spans="1:109">
      <c r="U11" s="445" t="s">
        <v>336</v>
      </c>
      <c r="V11" s="445" t="s">
        <v>337</v>
      </c>
      <c r="W11" s="445"/>
      <c r="X11" s="445" t="s">
        <v>45</v>
      </c>
      <c r="Y11" s="445"/>
      <c r="Z11" s="445" t="s">
        <v>338</v>
      </c>
      <c r="AA11" s="445" t="s">
        <v>339</v>
      </c>
      <c r="AE11" s="8"/>
      <c r="AF11" s="8"/>
      <c r="AG11" s="8"/>
      <c r="AH11" s="8" t="s">
        <v>67</v>
      </c>
      <c r="AI11" s="8" t="s">
        <v>68</v>
      </c>
      <c r="AJ11" s="8" t="s">
        <v>64</v>
      </c>
      <c r="AK11" s="8" t="s">
        <v>61</v>
      </c>
      <c r="AL11" s="444" t="s">
        <v>208</v>
      </c>
      <c r="AM11" s="8"/>
    </row>
    <row r="12" spans="1:109">
      <c r="B12" s="445" t="s">
        <v>337</v>
      </c>
      <c r="C12" s="445"/>
      <c r="D12" s="445" t="s">
        <v>45</v>
      </c>
      <c r="E12" s="445"/>
      <c r="F12" s="445" t="s">
        <v>339</v>
      </c>
      <c r="L12" s="445" t="s">
        <v>340</v>
      </c>
      <c r="M12" s="445"/>
      <c r="N12" s="445" t="s">
        <v>45</v>
      </c>
      <c r="O12" s="445"/>
      <c r="P12" s="445" t="s">
        <v>341</v>
      </c>
      <c r="U12" s="447">
        <v>129.113473</v>
      </c>
      <c r="V12" s="447">
        <v>157.10838799999999</v>
      </c>
      <c r="W12" s="447">
        <v>1</v>
      </c>
      <c r="X12" s="447" t="s">
        <v>59</v>
      </c>
      <c r="Y12" s="447">
        <v>9</v>
      </c>
      <c r="Z12" s="447"/>
      <c r="AA12" s="447"/>
      <c r="AE12" t="s">
        <v>144</v>
      </c>
      <c r="AF12" t="s">
        <v>141</v>
      </c>
      <c r="AH12">
        <v>496.75442573500004</v>
      </c>
      <c r="AI12">
        <v>497.03030000000001</v>
      </c>
      <c r="AJ12" s="46">
        <v>424800</v>
      </c>
      <c r="AK12" s="92">
        <v>0.27587426499997036</v>
      </c>
      <c r="AL12" s="210"/>
      <c r="AO12" s="188">
        <v>1</v>
      </c>
    </row>
    <row r="13" spans="1:109">
      <c r="B13" s="448">
        <v>157.10838799999999</v>
      </c>
      <c r="C13" s="447">
        <v>1</v>
      </c>
      <c r="D13" s="447" t="s">
        <v>59</v>
      </c>
      <c r="E13" s="447">
        <v>9</v>
      </c>
      <c r="F13" s="447"/>
      <c r="L13" s="447">
        <v>79.057832000000005</v>
      </c>
      <c r="M13" s="447">
        <v>1</v>
      </c>
      <c r="N13" s="447" t="s">
        <v>59</v>
      </c>
      <c r="O13" s="447">
        <v>9</v>
      </c>
      <c r="P13" s="447"/>
      <c r="U13" s="447">
        <v>394.175477</v>
      </c>
      <c r="V13" s="447">
        <v>422.17039199999999</v>
      </c>
      <c r="W13" s="447">
        <v>2</v>
      </c>
      <c r="X13" s="447" t="s">
        <v>56</v>
      </c>
      <c r="Y13" s="447">
        <v>8</v>
      </c>
      <c r="Z13" s="447">
        <v>1024.4325570000001</v>
      </c>
      <c r="AA13" s="447">
        <v>998.45329200000003</v>
      </c>
      <c r="AE13" t="s">
        <v>215</v>
      </c>
      <c r="AF13" t="s">
        <v>141</v>
      </c>
      <c r="AH13">
        <v>517.75969573500004</v>
      </c>
      <c r="AI13">
        <v>517.99040000000002</v>
      </c>
      <c r="AJ13" s="46">
        <v>81770</v>
      </c>
      <c r="AK13" s="92">
        <v>0.23070426499998575</v>
      </c>
      <c r="AL13" s="210" t="s">
        <v>216</v>
      </c>
      <c r="AO13" s="188">
        <f>AJ13/AJ12</f>
        <v>0.19249058380414313</v>
      </c>
    </row>
    <row r="14" spans="1:109">
      <c r="B14" s="448">
        <v>422.17039199999999</v>
      </c>
      <c r="C14" s="447">
        <v>2</v>
      </c>
      <c r="D14" s="447" t="s">
        <v>56</v>
      </c>
      <c r="E14" s="447">
        <v>8</v>
      </c>
      <c r="F14" s="447">
        <v>998.45329200000003</v>
      </c>
      <c r="L14" s="447">
        <v>211.58883399999999</v>
      </c>
      <c r="M14" s="447">
        <v>2</v>
      </c>
      <c r="N14" s="447" t="s">
        <v>56</v>
      </c>
      <c r="O14" s="447">
        <v>8</v>
      </c>
      <c r="P14" s="449">
        <v>499.73028399999998</v>
      </c>
      <c r="U14" s="447">
        <v>523.21807100000001</v>
      </c>
      <c r="V14" s="447">
        <v>551.212985</v>
      </c>
      <c r="W14" s="447">
        <v>3</v>
      </c>
      <c r="X14" s="447" t="s">
        <v>286</v>
      </c>
      <c r="Y14" s="447">
        <v>7</v>
      </c>
      <c r="Z14" s="447">
        <v>759.37055199999998</v>
      </c>
      <c r="AA14" s="447">
        <v>733.39128700000003</v>
      </c>
      <c r="AE14" t="s">
        <v>211</v>
      </c>
      <c r="AF14" t="s">
        <v>141</v>
      </c>
      <c r="AH14">
        <v>488.24113873499999</v>
      </c>
      <c r="AI14">
        <v>488.43380000000002</v>
      </c>
      <c r="AJ14" s="46">
        <v>28370</v>
      </c>
      <c r="AK14" s="92">
        <v>0.19266126500002656</v>
      </c>
      <c r="AL14" s="446" t="s">
        <v>212</v>
      </c>
      <c r="AM14" s="446" t="s">
        <v>149</v>
      </c>
      <c r="AO14" s="188">
        <f>AJ14/AJ12</f>
        <v>6.678436911487759E-2</v>
      </c>
    </row>
    <row r="15" spans="1:109">
      <c r="B15" s="448">
        <v>551.212985</v>
      </c>
      <c r="C15" s="447">
        <v>3</v>
      </c>
      <c r="D15" s="447" t="s">
        <v>286</v>
      </c>
      <c r="E15" s="447">
        <v>7</v>
      </c>
      <c r="F15" s="447">
        <v>733.39128700000003</v>
      </c>
      <c r="L15" s="447">
        <v>276.11013100000002</v>
      </c>
      <c r="M15" s="447">
        <v>3</v>
      </c>
      <c r="N15" s="447" t="s">
        <v>286</v>
      </c>
      <c r="O15" s="447">
        <v>7</v>
      </c>
      <c r="P15" s="449">
        <v>367.19928199999998</v>
      </c>
      <c r="U15" s="447">
        <v>636.30213500000002</v>
      </c>
      <c r="V15" s="447">
        <v>664.29704900000002</v>
      </c>
      <c r="W15" s="447">
        <v>4</v>
      </c>
      <c r="X15" s="447" t="s">
        <v>288</v>
      </c>
      <c r="Y15" s="447">
        <v>6</v>
      </c>
      <c r="Z15" s="447">
        <v>630.32795899999996</v>
      </c>
      <c r="AA15" s="447">
        <v>604.34869400000002</v>
      </c>
      <c r="AE15" t="s">
        <v>213</v>
      </c>
      <c r="AF15" t="s">
        <v>141</v>
      </c>
      <c r="AH15">
        <v>502.75441373500001</v>
      </c>
      <c r="AI15">
        <v>503.06279999999998</v>
      </c>
      <c r="AJ15" s="46">
        <v>2781</v>
      </c>
      <c r="AK15" s="92">
        <v>0.30838626499996735</v>
      </c>
      <c r="AL15" s="210" t="s">
        <v>214</v>
      </c>
      <c r="AM15" s="446" t="s">
        <v>149</v>
      </c>
      <c r="AO15" s="188">
        <f>AJ15/AJ12</f>
        <v>6.5466101694915254E-3</v>
      </c>
    </row>
    <row r="16" spans="1:109">
      <c r="B16" s="448">
        <v>664.29704900000002</v>
      </c>
      <c r="C16" s="447">
        <v>4</v>
      </c>
      <c r="D16" s="447" t="s">
        <v>288</v>
      </c>
      <c r="E16" s="447">
        <v>6</v>
      </c>
      <c r="F16" s="447">
        <v>604.34869400000002</v>
      </c>
      <c r="L16" s="447">
        <v>332.65216299999997</v>
      </c>
      <c r="M16" s="447">
        <v>4</v>
      </c>
      <c r="N16" s="447" t="s">
        <v>288</v>
      </c>
      <c r="O16" s="447">
        <v>6</v>
      </c>
      <c r="P16" s="447">
        <v>302.67798499999998</v>
      </c>
      <c r="U16" s="447">
        <v>707.339248</v>
      </c>
      <c r="V16" s="447">
        <v>735.33416299999999</v>
      </c>
      <c r="W16" s="447">
        <v>5</v>
      </c>
      <c r="X16" s="447" t="s">
        <v>76</v>
      </c>
      <c r="Y16" s="447">
        <v>5</v>
      </c>
      <c r="Z16" s="447">
        <v>517.24389499999995</v>
      </c>
      <c r="AA16" s="447">
        <v>491.26463000000001</v>
      </c>
      <c r="AE16" t="s">
        <v>138</v>
      </c>
      <c r="AF16" t="s">
        <v>141</v>
      </c>
      <c r="AH16">
        <v>475.74351473500002</v>
      </c>
      <c r="AI16">
        <v>476.16090000000003</v>
      </c>
      <c r="AJ16" s="46">
        <v>2576</v>
      </c>
      <c r="AK16" s="92">
        <v>0.41738526500000717</v>
      </c>
      <c r="AL16" s="446" t="s">
        <v>212</v>
      </c>
      <c r="AM16" s="446" t="s">
        <v>149</v>
      </c>
      <c r="AO16" s="188">
        <f>AJ16/AJ12</f>
        <v>6.064030131826742E-3</v>
      </c>
    </row>
    <row r="17" spans="2:41">
      <c r="B17" s="448">
        <v>735.33416299999999</v>
      </c>
      <c r="C17" s="447">
        <v>5</v>
      </c>
      <c r="D17" s="447" t="s">
        <v>76</v>
      </c>
      <c r="E17" s="447">
        <v>5</v>
      </c>
      <c r="F17" s="447">
        <v>491.26463000000001</v>
      </c>
      <c r="L17" s="447">
        <v>368.17072000000002</v>
      </c>
      <c r="M17" s="447">
        <v>5</v>
      </c>
      <c r="N17" s="447" t="s">
        <v>76</v>
      </c>
      <c r="O17" s="447">
        <v>5</v>
      </c>
      <c r="P17" s="447">
        <v>246.135953</v>
      </c>
      <c r="U17" s="447">
        <v>778.37636199999997</v>
      </c>
      <c r="V17" s="447">
        <v>806.37127699999996</v>
      </c>
      <c r="W17" s="447">
        <v>6</v>
      </c>
      <c r="X17" s="447" t="s">
        <v>76</v>
      </c>
      <c r="Y17" s="447">
        <v>4</v>
      </c>
      <c r="Z17" s="447">
        <v>446.20678099999998</v>
      </c>
      <c r="AA17" s="447">
        <v>420.22751599999998</v>
      </c>
      <c r="AE17" t="s">
        <v>119</v>
      </c>
      <c r="AF17" t="s">
        <v>220</v>
      </c>
      <c r="AH17">
        <v>658.80722573499997</v>
      </c>
      <c r="AI17">
        <v>658.4556</v>
      </c>
      <c r="AJ17" s="46">
        <v>1163</v>
      </c>
      <c r="AK17" s="92">
        <v>-0.35162573499997052</v>
      </c>
      <c r="AL17" s="444" t="s">
        <v>171</v>
      </c>
      <c r="AM17" s="446"/>
      <c r="AO17" s="92">
        <f>AJ17/AJ12</f>
        <v>2.737758945386064E-3</v>
      </c>
    </row>
    <row r="18" spans="2:41">
      <c r="B18" s="448">
        <v>806.37127699999996</v>
      </c>
      <c r="C18" s="447">
        <v>6</v>
      </c>
      <c r="D18" s="447" t="s">
        <v>76</v>
      </c>
      <c r="E18" s="447">
        <v>4</v>
      </c>
      <c r="F18" s="447">
        <v>420.22751599999998</v>
      </c>
      <c r="L18" s="447">
        <v>403.689277</v>
      </c>
      <c r="M18" s="447">
        <v>6</v>
      </c>
      <c r="N18" s="447" t="s">
        <v>76</v>
      </c>
      <c r="O18" s="447">
        <v>4</v>
      </c>
      <c r="P18" s="449">
        <v>210.61739600000001</v>
      </c>
      <c r="U18" s="449">
        <v>849.41347599999995</v>
      </c>
      <c r="V18" s="447">
        <v>877.40839100000005</v>
      </c>
      <c r="W18" s="447">
        <v>7</v>
      </c>
      <c r="X18" s="447" t="s">
        <v>76</v>
      </c>
      <c r="Y18" s="447">
        <v>3</v>
      </c>
      <c r="Z18" s="447">
        <v>375.169667</v>
      </c>
      <c r="AA18" s="447">
        <v>349.190403</v>
      </c>
      <c r="AE18" s="213" t="s">
        <v>144</v>
      </c>
      <c r="AF18" s="213" t="s">
        <v>139</v>
      </c>
      <c r="AG18" s="213"/>
      <c r="AH18" s="213">
        <v>992.50157547000003</v>
      </c>
      <c r="AI18" s="213">
        <v>992.6952</v>
      </c>
      <c r="AJ18" s="235">
        <v>14850</v>
      </c>
      <c r="AK18" s="236">
        <v>0.19362452999996549</v>
      </c>
      <c r="AL18" s="450" t="s">
        <v>173</v>
      </c>
      <c r="AM18" s="446"/>
      <c r="AO18" s="188">
        <v>1</v>
      </c>
    </row>
    <row r="19" spans="2:41">
      <c r="B19" s="448">
        <v>877.40839100000005</v>
      </c>
      <c r="C19" s="447">
        <v>7</v>
      </c>
      <c r="D19" s="447" t="s">
        <v>76</v>
      </c>
      <c r="E19" s="447">
        <v>3</v>
      </c>
      <c r="F19" s="447">
        <v>349.190403</v>
      </c>
      <c r="L19" s="447">
        <v>439.20783399999999</v>
      </c>
      <c r="M19" s="447">
        <v>7</v>
      </c>
      <c r="N19" s="447" t="s">
        <v>76</v>
      </c>
      <c r="O19" s="447">
        <v>3</v>
      </c>
      <c r="P19" s="447">
        <v>175.09884</v>
      </c>
      <c r="U19" s="449">
        <v>980.45396100000005</v>
      </c>
      <c r="V19" s="447">
        <v>1008.448875</v>
      </c>
      <c r="W19" s="447">
        <v>8</v>
      </c>
      <c r="X19" s="447" t="s">
        <v>289</v>
      </c>
      <c r="Y19" s="447">
        <v>2</v>
      </c>
      <c r="Z19" s="447">
        <v>304.13255299999997</v>
      </c>
      <c r="AA19" s="447">
        <v>278.15328899999997</v>
      </c>
      <c r="AE19" s="213" t="s">
        <v>211</v>
      </c>
      <c r="AF19" s="213" t="s">
        <v>139</v>
      </c>
      <c r="AG19" s="213"/>
      <c r="AH19" s="213">
        <v>975.47500146999994</v>
      </c>
      <c r="AI19" s="213">
        <v>975.76499999999999</v>
      </c>
      <c r="AJ19" s="235">
        <v>1038</v>
      </c>
      <c r="AK19" s="236">
        <v>0.28999853000004805</v>
      </c>
      <c r="AL19" s="450" t="s">
        <v>212</v>
      </c>
      <c r="AM19" s="451" t="s">
        <v>149</v>
      </c>
      <c r="AO19" s="188">
        <f>AJ19/AJ18</f>
        <v>6.9898989898989905E-2</v>
      </c>
    </row>
    <row r="20" spans="2:41">
      <c r="B20" s="448">
        <v>1008.448875</v>
      </c>
      <c r="C20" s="447">
        <v>8</v>
      </c>
      <c r="D20" s="447" t="s">
        <v>289</v>
      </c>
      <c r="E20" s="447">
        <v>2</v>
      </c>
      <c r="F20" s="447">
        <v>278.15328899999997</v>
      </c>
      <c r="L20" s="449">
        <v>504.72807599999999</v>
      </c>
      <c r="M20" s="447">
        <v>8</v>
      </c>
      <c r="N20" s="447" t="s">
        <v>289</v>
      </c>
      <c r="O20" s="447">
        <v>2</v>
      </c>
      <c r="P20" s="447">
        <v>139.58028300000001</v>
      </c>
      <c r="U20" s="447"/>
      <c r="V20" s="447"/>
      <c r="W20" s="447">
        <v>9</v>
      </c>
      <c r="X20" s="447" t="s">
        <v>49</v>
      </c>
      <c r="Y20" s="447">
        <v>1</v>
      </c>
      <c r="Z20" s="447">
        <v>173.09206900000001</v>
      </c>
      <c r="AA20" s="447">
        <v>147.11280400000001</v>
      </c>
      <c r="AE20" s="213" t="s">
        <v>142</v>
      </c>
      <c r="AF20" s="213" t="s">
        <v>139</v>
      </c>
      <c r="AG20" s="213"/>
      <c r="AH20" s="213">
        <v>974.49099546999992</v>
      </c>
      <c r="AI20" s="213">
        <v>974.63040000000001</v>
      </c>
      <c r="AJ20" s="235">
        <v>277.7</v>
      </c>
      <c r="AK20" s="236">
        <v>0.13940453000009256</v>
      </c>
      <c r="AL20" s="450" t="s">
        <v>209</v>
      </c>
      <c r="AM20" s="451"/>
      <c r="AO20" s="188">
        <f>AJ20/AJ18</f>
        <v>1.87003367003367E-2</v>
      </c>
    </row>
    <row r="21" spans="2:41">
      <c r="B21" s="448"/>
      <c r="C21" s="447">
        <v>9</v>
      </c>
      <c r="D21" s="447" t="s">
        <v>49</v>
      </c>
      <c r="E21" s="447">
        <v>1</v>
      </c>
      <c r="F21" s="447">
        <v>147.11280400000001</v>
      </c>
      <c r="L21" s="447"/>
      <c r="M21" s="447">
        <v>9</v>
      </c>
      <c r="N21" s="447" t="s">
        <v>49</v>
      </c>
      <c r="O21" s="447">
        <v>1</v>
      </c>
      <c r="P21" s="447">
        <v>74.060040000000001</v>
      </c>
      <c r="U21" s="452"/>
      <c r="AE21" t="s">
        <v>142</v>
      </c>
      <c r="AF21" t="s">
        <v>141</v>
      </c>
      <c r="AH21" t="s">
        <v>74</v>
      </c>
      <c r="AM21" s="446"/>
    </row>
    <row r="22" spans="2:41">
      <c r="B22" s="452"/>
      <c r="L22" s="452"/>
      <c r="W22" s="453" t="s">
        <v>342</v>
      </c>
      <c r="AE22" t="s">
        <v>217</v>
      </c>
      <c r="AF22" t="s">
        <v>141</v>
      </c>
      <c r="AH22" t="s">
        <v>74</v>
      </c>
      <c r="AL22" s="210" t="s">
        <v>218</v>
      </c>
      <c r="AM22" s="446" t="s">
        <v>149</v>
      </c>
    </row>
    <row r="23" spans="2:41">
      <c r="D23" s="453" t="s">
        <v>342</v>
      </c>
      <c r="M23" s="453" t="s">
        <v>342</v>
      </c>
      <c r="W23" s="453" t="s">
        <v>343</v>
      </c>
    </row>
    <row r="24" spans="2:41">
      <c r="D24" s="453" t="s">
        <v>343</v>
      </c>
      <c r="M24" s="453" t="s">
        <v>343</v>
      </c>
      <c r="W24" s="453" t="s">
        <v>344</v>
      </c>
    </row>
    <row r="25" spans="2:41">
      <c r="D25" s="453" t="s">
        <v>344</v>
      </c>
      <c r="M25" s="453" t="s">
        <v>344</v>
      </c>
      <c r="W25" s="453" t="s">
        <v>345</v>
      </c>
    </row>
    <row r="26" spans="2:41">
      <c r="D26" s="453" t="s">
        <v>345</v>
      </c>
      <c r="M26" s="453" t="s">
        <v>345</v>
      </c>
      <c r="W26" s="453" t="s">
        <v>346</v>
      </c>
    </row>
    <row r="27" spans="2:41">
      <c r="D27" s="453" t="s">
        <v>346</v>
      </c>
      <c r="M27" s="453" t="s">
        <v>346</v>
      </c>
      <c r="W27" s="453" t="s">
        <v>347</v>
      </c>
    </row>
    <row r="28" spans="2:41">
      <c r="D28" s="453" t="s">
        <v>347</v>
      </c>
      <c r="M28" s="453" t="s">
        <v>347</v>
      </c>
      <c r="W28" s="453" t="s">
        <v>348</v>
      </c>
    </row>
    <row r="29" spans="2:41">
      <c r="D29" s="453" t="s">
        <v>348</v>
      </c>
      <c r="M29" s="453" t="s">
        <v>348</v>
      </c>
      <c r="W29" s="453" t="s">
        <v>349</v>
      </c>
    </row>
    <row r="30" spans="2:41">
      <c r="D30" s="453" t="s">
        <v>349</v>
      </c>
      <c r="M30" s="453" t="s">
        <v>349</v>
      </c>
      <c r="W30" s="453" t="s">
        <v>350</v>
      </c>
    </row>
    <row r="31" spans="2:41">
      <c r="D31" s="453" t="s">
        <v>350</v>
      </c>
      <c r="M31" s="453" t="s">
        <v>350</v>
      </c>
      <c r="W31" s="453" t="s">
        <v>351</v>
      </c>
    </row>
    <row r="32" spans="2:41">
      <c r="D32" s="453" t="s">
        <v>351</v>
      </c>
      <c r="M32" s="453" t="s">
        <v>351</v>
      </c>
      <c r="W32" s="453" t="s">
        <v>352</v>
      </c>
    </row>
    <row r="33" spans="3:95">
      <c r="D33" s="453" t="s">
        <v>352</v>
      </c>
      <c r="M33" s="453" t="s">
        <v>352</v>
      </c>
      <c r="W33" s="453" t="s">
        <v>353</v>
      </c>
      <c r="BM33" s="9">
        <v>120.04226</v>
      </c>
    </row>
    <row r="34" spans="3:95">
      <c r="D34" s="453" t="s">
        <v>353</v>
      </c>
      <c r="M34" s="453" t="s">
        <v>353</v>
      </c>
      <c r="BM34" s="9">
        <f>2*BM33</f>
        <v>240.08452</v>
      </c>
    </row>
    <row r="36" spans="3:95">
      <c r="AD36">
        <v>488.43380000000002</v>
      </c>
    </row>
    <row r="37" spans="3:95">
      <c r="AD37" s="213">
        <v>975.76499999999999</v>
      </c>
    </row>
    <row r="42" spans="3:95">
      <c r="Q42" s="454">
        <v>1206</v>
      </c>
      <c r="CB42" s="279"/>
    </row>
    <row r="43" spans="3:95">
      <c r="L43" s="8" t="s">
        <v>109</v>
      </c>
      <c r="M43" s="8"/>
      <c r="N43" s="8"/>
      <c r="O43" s="8"/>
      <c r="P43" s="8"/>
      <c r="Q43" s="224">
        <v>5315</v>
      </c>
      <c r="V43" s="8" t="s">
        <v>269</v>
      </c>
      <c r="AE43" s="454">
        <v>26000</v>
      </c>
      <c r="AF43" s="39" t="s">
        <v>270</v>
      </c>
      <c r="AG43" s="39"/>
      <c r="AH43" s="39"/>
      <c r="AI43" s="39"/>
      <c r="AJ43" s="8"/>
      <c r="AK43" s="8"/>
      <c r="AL43" s="8"/>
      <c r="AM43" s="8"/>
      <c r="AN43" s="8"/>
      <c r="AO43" s="8"/>
      <c r="AP43" s="8"/>
      <c r="AQ43" s="8"/>
      <c r="AY43" s="39"/>
      <c r="AZ43" s="39"/>
      <c r="BA43" s="39"/>
      <c r="BB43" s="39"/>
      <c r="BC43" s="39"/>
      <c r="BX43" t="s">
        <v>354</v>
      </c>
      <c r="CB43" s="279"/>
      <c r="CC43" s="8" t="s">
        <v>271</v>
      </c>
      <c r="CD43" s="8"/>
      <c r="CE43" s="8"/>
      <c r="CF43" s="8"/>
      <c r="CG43" s="8"/>
      <c r="CH43" s="8"/>
    </row>
    <row r="44" spans="3:95">
      <c r="L44" s="40" t="s">
        <v>272</v>
      </c>
      <c r="W44" s="40" t="s">
        <v>134</v>
      </c>
      <c r="AB44" s="40" t="s">
        <v>135</v>
      </c>
      <c r="CB44" s="279"/>
      <c r="CK44" s="337"/>
      <c r="CL44" s="338"/>
    </row>
    <row r="45" spans="3:95">
      <c r="C45" s="53" t="s">
        <v>114</v>
      </c>
      <c r="D45" s="52" t="s">
        <v>355</v>
      </c>
      <c r="F45" s="13" t="s">
        <v>43</v>
      </c>
      <c r="G45" s="55" t="s">
        <v>43</v>
      </c>
      <c r="H45" s="55"/>
      <c r="I45" s="55" t="s">
        <v>61</v>
      </c>
      <c r="J45" s="55"/>
      <c r="K45" s="56" t="s">
        <v>43</v>
      </c>
      <c r="L45" s="22" t="s">
        <v>43</v>
      </c>
      <c r="M45" s="55"/>
      <c r="N45" s="55" t="s">
        <v>116</v>
      </c>
      <c r="O45" s="55" t="s">
        <v>117</v>
      </c>
      <c r="P45" s="57" t="s">
        <v>43</v>
      </c>
      <c r="Q45" s="55" t="s">
        <v>43</v>
      </c>
      <c r="R45" s="55"/>
      <c r="S45" s="55" t="s">
        <v>61</v>
      </c>
      <c r="T45" s="55"/>
      <c r="U45" s="339" t="s">
        <v>43</v>
      </c>
      <c r="V45" s="22" t="s">
        <v>43</v>
      </c>
      <c r="W45" s="55"/>
      <c r="X45" s="55" t="s">
        <v>116</v>
      </c>
      <c r="Y45" s="55"/>
      <c r="Z45" s="60" t="s">
        <v>43</v>
      </c>
      <c r="AA45" s="22" t="s">
        <v>43</v>
      </c>
      <c r="AB45" s="61"/>
      <c r="AC45" s="55" t="s">
        <v>116</v>
      </c>
      <c r="AD45" s="55"/>
      <c r="AE45" s="62" t="s">
        <v>43</v>
      </c>
      <c r="AF45" s="22" t="s">
        <v>43</v>
      </c>
      <c r="AG45" s="55"/>
      <c r="AH45" s="55" t="s">
        <v>116</v>
      </c>
      <c r="AI45" s="55"/>
      <c r="AJ45" s="62" t="s">
        <v>43</v>
      </c>
      <c r="AK45" s="22" t="s">
        <v>43</v>
      </c>
      <c r="AL45" s="55"/>
      <c r="AM45" s="55" t="s">
        <v>116</v>
      </c>
      <c r="AN45" s="55"/>
      <c r="AO45" s="62" t="s">
        <v>43</v>
      </c>
      <c r="AP45" s="22" t="s">
        <v>43</v>
      </c>
      <c r="AQ45" s="55"/>
      <c r="AR45" s="55" t="s">
        <v>116</v>
      </c>
      <c r="AS45" s="55"/>
      <c r="AT45" s="62" t="s">
        <v>43</v>
      </c>
      <c r="AU45" s="22" t="s">
        <v>43</v>
      </c>
      <c r="AV45" s="55"/>
      <c r="AW45" s="55" t="s">
        <v>116</v>
      </c>
      <c r="AX45" s="53" t="s">
        <v>114</v>
      </c>
      <c r="AY45" s="52" t="s">
        <v>355</v>
      </c>
      <c r="BA45" s="13" t="s">
        <v>43</v>
      </c>
      <c r="BB45" s="55" t="s">
        <v>43</v>
      </c>
      <c r="BC45" s="55"/>
      <c r="BD45" s="55" t="s">
        <v>61</v>
      </c>
      <c r="BF45" s="340" t="s">
        <v>274</v>
      </c>
      <c r="BG45" s="55" t="s">
        <v>43</v>
      </c>
      <c r="BH45" s="55"/>
      <c r="BI45" s="55" t="s">
        <v>61</v>
      </c>
      <c r="BJ45" s="55"/>
      <c r="BK45" s="55"/>
      <c r="BL45" s="55"/>
      <c r="BM45" s="111" t="s">
        <v>43</v>
      </c>
      <c r="BN45" s="22" t="s">
        <v>43</v>
      </c>
      <c r="BO45" s="55"/>
      <c r="BP45" s="55" t="s">
        <v>116</v>
      </c>
      <c r="BQ45" s="55"/>
      <c r="BR45" s="55"/>
      <c r="BS45" s="55"/>
      <c r="BT45" s="55"/>
      <c r="BU45" s="55" t="s">
        <v>116</v>
      </c>
      <c r="BV45" s="55"/>
      <c r="BW45" s="55"/>
      <c r="BX45" s="55"/>
      <c r="BY45" s="55"/>
      <c r="BZ45" s="55" t="s">
        <v>116</v>
      </c>
      <c r="CA45" s="55"/>
      <c r="CB45" s="341"/>
      <c r="CC45" s="55"/>
      <c r="CD45" s="22" t="s">
        <v>46</v>
      </c>
      <c r="CE45" s="27"/>
      <c r="CF45" s="342"/>
      <c r="CG45" s="343" t="s">
        <v>275</v>
      </c>
      <c r="CI45" s="22" t="s">
        <v>132</v>
      </c>
      <c r="CJ45" s="67"/>
      <c r="CK45" s="342"/>
      <c r="CL45" s="344" t="s">
        <v>275</v>
      </c>
      <c r="CM45" s="22" t="s">
        <v>124</v>
      </c>
      <c r="CN45" s="67"/>
      <c r="CO45" s="342"/>
      <c r="CP45" s="342"/>
      <c r="CQ45" s="344" t="s">
        <v>275</v>
      </c>
    </row>
    <row r="46" spans="3:95">
      <c r="C46" s="345" t="s">
        <v>356</v>
      </c>
      <c r="D46" s="41" t="s">
        <v>45</v>
      </c>
      <c r="F46" s="64" t="s">
        <v>67</v>
      </c>
      <c r="G46" s="55" t="s">
        <v>68</v>
      </c>
      <c r="H46" s="55" t="s">
        <v>64</v>
      </c>
      <c r="I46" s="55" t="s">
        <v>65</v>
      </c>
      <c r="J46" s="55"/>
      <c r="K46" s="56" t="s">
        <v>119</v>
      </c>
      <c r="L46" s="22" t="s">
        <v>119</v>
      </c>
      <c r="M46" s="22" t="s">
        <v>64</v>
      </c>
      <c r="N46" s="55" t="s">
        <v>65</v>
      </c>
      <c r="O46" s="55">
        <v>120</v>
      </c>
      <c r="P46" s="57" t="s">
        <v>120</v>
      </c>
      <c r="Q46" s="55" t="s">
        <v>120</v>
      </c>
      <c r="R46" s="55" t="s">
        <v>64</v>
      </c>
      <c r="S46" s="55" t="s">
        <v>65</v>
      </c>
      <c r="T46" s="65" t="s">
        <v>123</v>
      </c>
      <c r="U46" s="339" t="s">
        <v>124</v>
      </c>
      <c r="V46" s="22" t="s">
        <v>124</v>
      </c>
      <c r="W46" s="22" t="s">
        <v>64</v>
      </c>
      <c r="X46" s="55" t="s">
        <v>65</v>
      </c>
      <c r="Y46" s="65" t="s">
        <v>125</v>
      </c>
      <c r="Z46" s="60" t="s">
        <v>126</v>
      </c>
      <c r="AA46" s="22" t="s">
        <v>126</v>
      </c>
      <c r="AB46" s="23" t="s">
        <v>64</v>
      </c>
      <c r="AC46" s="55" t="s">
        <v>65</v>
      </c>
      <c r="AD46" s="65" t="s">
        <v>277</v>
      </c>
      <c r="AE46" s="62" t="s">
        <v>127</v>
      </c>
      <c r="AF46" s="22" t="s">
        <v>127</v>
      </c>
      <c r="AG46" s="22" t="s">
        <v>64</v>
      </c>
      <c r="AH46" s="55" t="s">
        <v>65</v>
      </c>
      <c r="AI46" s="65" t="s">
        <v>278</v>
      </c>
      <c r="AJ46" s="62" t="s">
        <v>128</v>
      </c>
      <c r="AK46" s="22" t="s">
        <v>128</v>
      </c>
      <c r="AL46" s="22" t="s">
        <v>64</v>
      </c>
      <c r="AM46" s="55" t="s">
        <v>65</v>
      </c>
      <c r="AN46" s="65" t="s">
        <v>279</v>
      </c>
      <c r="AO46" s="62" t="s">
        <v>129</v>
      </c>
      <c r="AP46" s="22" t="s">
        <v>129</v>
      </c>
      <c r="AQ46" s="22" t="s">
        <v>64</v>
      </c>
      <c r="AR46" s="55" t="s">
        <v>65</v>
      </c>
      <c r="AS46" s="65" t="s">
        <v>280</v>
      </c>
      <c r="AT46" s="62" t="s">
        <v>130</v>
      </c>
      <c r="AU46" s="22" t="s">
        <v>130</v>
      </c>
      <c r="AV46" s="22" t="s">
        <v>64</v>
      </c>
      <c r="AW46" s="55" t="s">
        <v>65</v>
      </c>
      <c r="AX46" s="345" t="s">
        <v>356</v>
      </c>
      <c r="AY46" s="41" t="s">
        <v>45</v>
      </c>
      <c r="BA46" s="64" t="s">
        <v>67</v>
      </c>
      <c r="BB46" s="55" t="s">
        <v>68</v>
      </c>
      <c r="BC46" s="55" t="s">
        <v>64</v>
      </c>
      <c r="BD46" s="55" t="s">
        <v>65</v>
      </c>
      <c r="BF46" s="64" t="s">
        <v>67</v>
      </c>
      <c r="BG46" s="55" t="s">
        <v>68</v>
      </c>
      <c r="BH46" s="55" t="s">
        <v>64</v>
      </c>
      <c r="BI46" s="55" t="s">
        <v>65</v>
      </c>
      <c r="BJ46" s="55"/>
      <c r="BK46" s="22"/>
      <c r="BL46" s="22" t="s">
        <v>281</v>
      </c>
      <c r="BM46" s="294"/>
      <c r="BN46" s="22"/>
      <c r="BO46" s="22" t="s">
        <v>64</v>
      </c>
      <c r="BP46" s="55" t="s">
        <v>65</v>
      </c>
      <c r="BQ46" s="455" t="s">
        <v>282</v>
      </c>
      <c r="BR46" s="455" t="s">
        <v>283</v>
      </c>
      <c r="BS46" s="55" t="s">
        <v>284</v>
      </c>
      <c r="BT46" s="22" t="s">
        <v>64</v>
      </c>
      <c r="BU46" s="55" t="s">
        <v>65</v>
      </c>
      <c r="BV46" s="346" t="s">
        <v>357</v>
      </c>
      <c r="BW46" s="346"/>
      <c r="BX46" s="55" t="s">
        <v>284</v>
      </c>
      <c r="BY46" s="22" t="s">
        <v>64</v>
      </c>
      <c r="BZ46" s="55" t="s">
        <v>65</v>
      </c>
      <c r="CA46" s="55"/>
      <c r="CB46" s="341"/>
      <c r="CC46" s="55"/>
      <c r="CD46" s="22" t="s">
        <v>285</v>
      </c>
      <c r="CE46" s="55" t="s">
        <v>68</v>
      </c>
      <c r="CF46" s="55" t="s">
        <v>64</v>
      </c>
      <c r="CG46" s="55" t="s">
        <v>65</v>
      </c>
      <c r="CI46" s="22" t="s">
        <v>67</v>
      </c>
      <c r="CJ46" s="55" t="s">
        <v>68</v>
      </c>
      <c r="CK46" s="55" t="s">
        <v>64</v>
      </c>
      <c r="CL46" s="55" t="s">
        <v>65</v>
      </c>
      <c r="CM46" s="22" t="s">
        <v>67</v>
      </c>
      <c r="CN46" s="55" t="s">
        <v>68</v>
      </c>
      <c r="CO46" s="55" t="s">
        <v>64</v>
      </c>
      <c r="CP46" s="55"/>
      <c r="CQ46" s="55" t="s">
        <v>65</v>
      </c>
    </row>
    <row r="47" spans="3:95">
      <c r="C47" s="209" t="s">
        <v>133</v>
      </c>
      <c r="D47" s="41" t="s">
        <v>59</v>
      </c>
      <c r="E47">
        <v>9</v>
      </c>
      <c r="F47" s="13"/>
      <c r="G47" s="55"/>
      <c r="H47" s="55"/>
      <c r="I47" s="55"/>
      <c r="J47" s="66"/>
      <c r="K47" s="56" t="s">
        <v>67</v>
      </c>
      <c r="L47" s="22" t="s">
        <v>68</v>
      </c>
      <c r="M47" s="31"/>
      <c r="N47" s="27"/>
      <c r="O47" s="67" t="s">
        <v>100</v>
      </c>
      <c r="P47" s="68" t="s">
        <v>67</v>
      </c>
      <c r="Q47" s="27" t="s">
        <v>68</v>
      </c>
      <c r="R47" s="31"/>
      <c r="S47" s="27"/>
      <c r="T47" s="40" t="s">
        <v>134</v>
      </c>
      <c r="U47" s="339" t="s">
        <v>67</v>
      </c>
      <c r="V47" s="22" t="s">
        <v>68</v>
      </c>
      <c r="W47" s="27"/>
      <c r="X47" s="27"/>
      <c r="Y47" s="67" t="s">
        <v>135</v>
      </c>
      <c r="Z47" s="60" t="s">
        <v>67</v>
      </c>
      <c r="AA47" s="22" t="s">
        <v>68</v>
      </c>
      <c r="AB47" s="31"/>
      <c r="AC47" s="27"/>
      <c r="AD47" s="66"/>
      <c r="AE47" s="62" t="s">
        <v>67</v>
      </c>
      <c r="AF47" s="22" t="s">
        <v>68</v>
      </c>
      <c r="AG47" s="31"/>
      <c r="AH47" s="27"/>
      <c r="AI47" s="27"/>
      <c r="AJ47" s="62" t="s">
        <v>67</v>
      </c>
      <c r="AK47" s="22" t="s">
        <v>68</v>
      </c>
      <c r="AL47" s="31"/>
      <c r="AM47" s="27"/>
      <c r="AN47" s="27"/>
      <c r="AO47" s="62" t="s">
        <v>67</v>
      </c>
      <c r="AP47" s="22" t="s">
        <v>68</v>
      </c>
      <c r="AQ47" s="31"/>
      <c r="AR47" s="27"/>
      <c r="AS47" s="65" t="s">
        <v>208</v>
      </c>
      <c r="AT47" s="62" t="s">
        <v>67</v>
      </c>
      <c r="AU47" s="22" t="s">
        <v>68</v>
      </c>
      <c r="AV47" s="31"/>
      <c r="AW47" s="27"/>
      <c r="AX47" s="209" t="s">
        <v>133</v>
      </c>
      <c r="AY47" s="41" t="s">
        <v>59</v>
      </c>
      <c r="AZ47">
        <v>9</v>
      </c>
      <c r="BA47" s="13"/>
      <c r="BB47" s="55"/>
      <c r="BC47" s="55"/>
      <c r="BD47" s="55"/>
      <c r="BF47" s="138"/>
      <c r="BG47" s="55"/>
      <c r="BH47" s="55"/>
      <c r="BI47" s="55"/>
      <c r="BJ47" s="27"/>
      <c r="BK47" s="27"/>
      <c r="BL47" s="65" t="s">
        <v>208</v>
      </c>
      <c r="BM47" s="111" t="s">
        <v>67</v>
      </c>
      <c r="BN47" s="22" t="s">
        <v>68</v>
      </c>
      <c r="BO47" s="31"/>
      <c r="BP47" s="27"/>
      <c r="BQ47" s="27"/>
      <c r="BR47" s="111" t="s">
        <v>67</v>
      </c>
      <c r="BS47" s="22" t="s">
        <v>68</v>
      </c>
      <c r="BT47" s="31"/>
      <c r="BU47" s="27"/>
      <c r="BV47" s="27" t="s">
        <v>208</v>
      </c>
      <c r="BW47" s="111" t="s">
        <v>67</v>
      </c>
      <c r="BX47" s="22" t="s">
        <v>68</v>
      </c>
      <c r="BY47" s="31"/>
      <c r="BZ47" s="27"/>
      <c r="CA47" s="27"/>
      <c r="CB47" s="279"/>
      <c r="CC47" s="27"/>
      <c r="CD47" s="63"/>
      <c r="CE47" s="345"/>
      <c r="CF47" s="55"/>
      <c r="CG47" s="55"/>
      <c r="CH47">
        <v>54.010599999999997</v>
      </c>
      <c r="CI47" s="63"/>
      <c r="CJ47" s="345"/>
      <c r="CK47" s="55"/>
      <c r="CL47" s="55"/>
      <c r="CM47" s="27"/>
      <c r="CN47" s="27"/>
      <c r="CO47" s="27"/>
      <c r="CP47" s="27"/>
      <c r="CQ47" s="27"/>
    </row>
    <row r="48" spans="3:95">
      <c r="C48" s="348">
        <v>24.601199999999999</v>
      </c>
      <c r="D48" s="347" t="s">
        <v>56</v>
      </c>
      <c r="E48">
        <v>8</v>
      </c>
      <c r="F48" s="70">
        <v>998.45329200000003</v>
      </c>
      <c r="G48" s="12">
        <v>998.6807</v>
      </c>
      <c r="H48" s="31">
        <v>1047</v>
      </c>
      <c r="I48" s="29">
        <f>G48-F48</f>
        <v>0.22740799999996852</v>
      </c>
      <c r="J48" s="71">
        <v>162.05282</v>
      </c>
      <c r="K48" s="36">
        <f>F48+J48</f>
        <v>1160.506112</v>
      </c>
      <c r="L48" s="27" t="s">
        <v>74</v>
      </c>
      <c r="M48" s="27"/>
      <c r="N48" s="29"/>
      <c r="O48" s="9">
        <v>42.010599999999997</v>
      </c>
      <c r="P48" s="72">
        <f>F48+O48</f>
        <v>1040.463892</v>
      </c>
      <c r="Q48" s="68">
        <v>1040.6613</v>
      </c>
      <c r="R48" s="151">
        <v>246.9</v>
      </c>
      <c r="S48" s="29">
        <f>Q48-P48</f>
        <v>0.19740799999999581</v>
      </c>
      <c r="T48" s="9">
        <v>72.021124999999998</v>
      </c>
      <c r="U48" s="33">
        <f>F48+T48</f>
        <v>1070.4744170000001</v>
      </c>
      <c r="V48" s="27" t="s">
        <v>74</v>
      </c>
      <c r="W48" s="27"/>
      <c r="X48" s="29"/>
      <c r="Y48" s="9">
        <v>12</v>
      </c>
      <c r="Z48" s="75">
        <v>1010.453292</v>
      </c>
      <c r="AA48" s="456">
        <v>1010.6224</v>
      </c>
      <c r="AB48" s="86">
        <v>6358</v>
      </c>
      <c r="AC48" s="29">
        <f>AA48-Z48</f>
        <v>0.16910799999993742</v>
      </c>
      <c r="AD48" s="9">
        <v>144.04230000000001</v>
      </c>
      <c r="AE48" s="76">
        <f>F48+AD48</f>
        <v>1142.495592</v>
      </c>
      <c r="AF48" s="27" t="s">
        <v>74</v>
      </c>
      <c r="AG48" s="27"/>
      <c r="AH48" s="29"/>
      <c r="AI48" s="9">
        <v>126.0317</v>
      </c>
      <c r="AJ48" s="76">
        <f>F48+AI48</f>
        <v>1124.4849920000001</v>
      </c>
      <c r="AK48" s="27" t="s">
        <v>74</v>
      </c>
      <c r="AL48" s="27"/>
      <c r="AM48" s="29" t="e">
        <f>AK48-AJ48</f>
        <v>#VALUE!</v>
      </c>
      <c r="AN48" s="9">
        <v>108.0211</v>
      </c>
      <c r="AO48" s="457">
        <f>F48+AN48</f>
        <v>1106.4743920000001</v>
      </c>
      <c r="AP48" s="27" t="s">
        <v>74</v>
      </c>
      <c r="AQ48" s="27"/>
      <c r="AR48" s="29"/>
      <c r="AS48" s="9">
        <v>78.010599999999997</v>
      </c>
      <c r="AT48" s="76">
        <f>F48+AS48</f>
        <v>1076.463892</v>
      </c>
      <c r="AU48" s="27" t="s">
        <v>74</v>
      </c>
      <c r="AV48" s="27"/>
      <c r="AW48" s="29"/>
      <c r="AX48" s="348">
        <v>24.601199999999999</v>
      </c>
      <c r="AY48" s="347" t="s">
        <v>56</v>
      </c>
      <c r="AZ48">
        <v>8</v>
      </c>
      <c r="BA48" s="12">
        <v>998.45329200000003</v>
      </c>
      <c r="BB48" s="27">
        <v>998.6807</v>
      </c>
      <c r="BC48" s="31">
        <v>1047</v>
      </c>
      <c r="BD48" s="29">
        <v>0.22740799999996852</v>
      </c>
      <c r="BE48">
        <v>324.10563999999999</v>
      </c>
      <c r="BF48" s="189">
        <f>BA48+BE48</f>
        <v>1322.5589319999999</v>
      </c>
      <c r="BG48" s="27" t="s">
        <v>93</v>
      </c>
      <c r="BH48" s="27"/>
      <c r="BI48" s="27"/>
      <c r="BJ48" s="27"/>
      <c r="BK48" s="27"/>
      <c r="BL48">
        <v>300.10564799999997</v>
      </c>
      <c r="BM48" s="458">
        <f>BF48-BL48</f>
        <v>1022.4532839999999</v>
      </c>
      <c r="BN48" s="458">
        <v>1022.6242999999999</v>
      </c>
      <c r="BO48" s="459">
        <v>156</v>
      </c>
      <c r="BP48" s="92">
        <f>BN48-BM48</f>
        <v>0.17101600000000872</v>
      </c>
      <c r="BQ48" s="9">
        <v>270.09508399999999</v>
      </c>
      <c r="BR48" s="121">
        <f>BF48-BQ48</f>
        <v>1052.4638479999999</v>
      </c>
      <c r="BS48" s="27" t="s">
        <v>74</v>
      </c>
      <c r="BT48" s="27"/>
      <c r="BU48" s="27"/>
      <c r="BV48" s="9">
        <v>240.08452</v>
      </c>
      <c r="BW48" s="121">
        <f>BF48-BV48</f>
        <v>1082.474412</v>
      </c>
      <c r="BX48" s="30" t="s">
        <v>74</v>
      </c>
      <c r="BY48" s="31"/>
      <c r="BZ48" s="27"/>
      <c r="CA48" s="27"/>
    </row>
    <row r="49" spans="2:91">
      <c r="C49" s="11" t="s">
        <v>287</v>
      </c>
      <c r="D49" s="41" t="s">
        <v>286</v>
      </c>
      <c r="E49">
        <v>7</v>
      </c>
      <c r="F49" s="70">
        <v>733.39128700000003</v>
      </c>
      <c r="G49" s="70">
        <v>733.5847</v>
      </c>
      <c r="H49" s="31">
        <v>596.5</v>
      </c>
      <c r="I49" s="29">
        <f>G49-F49</f>
        <v>0.19341299999996409</v>
      </c>
      <c r="J49" s="71">
        <v>162.05282</v>
      </c>
      <c r="K49" s="36">
        <f t="shared" ref="K49:K55" si="0">F49+J49</f>
        <v>895.44410700000003</v>
      </c>
      <c r="L49" s="30" t="s">
        <v>74</v>
      </c>
      <c r="M49" s="31"/>
      <c r="N49" s="29"/>
      <c r="O49" s="9">
        <v>42.010599999999997</v>
      </c>
      <c r="P49" s="72">
        <f t="shared" ref="P49:P55" si="1">F49+O49</f>
        <v>775.40188699999999</v>
      </c>
      <c r="Q49" s="72">
        <v>774.98850000000004</v>
      </c>
      <c r="R49" s="151">
        <v>816.7</v>
      </c>
      <c r="S49" s="29">
        <f t="shared" ref="S49:S55" si="2">Q49-P49</f>
        <v>-0.41338699999994333</v>
      </c>
      <c r="T49" s="9">
        <v>72.021124999999998</v>
      </c>
      <c r="U49" s="33">
        <f t="shared" ref="U49:U55" si="3">F49+T49</f>
        <v>805.41241200000002</v>
      </c>
      <c r="V49" s="460">
        <v>805.63509999999997</v>
      </c>
      <c r="W49" s="461">
        <v>10170</v>
      </c>
      <c r="X49" s="29">
        <f t="shared" ref="X49:X54" si="4">V49-U49</f>
        <v>0.22268799999994826</v>
      </c>
      <c r="Y49" s="9">
        <v>12</v>
      </c>
      <c r="Z49" s="75">
        <v>745.39128700000003</v>
      </c>
      <c r="AA49" s="75">
        <v>745.43700000000001</v>
      </c>
      <c r="AB49" s="86">
        <v>296.3</v>
      </c>
      <c r="AC49" s="29">
        <f t="shared" ref="AC49:AC55" si="5">AA49-Z49</f>
        <v>4.571299999997791E-2</v>
      </c>
      <c r="AD49" s="9">
        <v>144.04230000000001</v>
      </c>
      <c r="AE49" s="76">
        <f t="shared" ref="AE49:AE55" si="6">F49+AD49</f>
        <v>877.43358699999999</v>
      </c>
      <c r="AF49" s="462">
        <v>877.58169999999996</v>
      </c>
      <c r="AH49" s="29">
        <f t="shared" ref="AH49:AH55" si="7">AF49-AE49</f>
        <v>0.14811299999996663</v>
      </c>
      <c r="AI49" s="9">
        <v>126.0317</v>
      </c>
      <c r="AJ49" s="76">
        <f t="shared" ref="AJ49:AJ55" si="8">F49+AI49</f>
        <v>859.42298700000003</v>
      </c>
      <c r="AK49" s="30" t="s">
        <v>74</v>
      </c>
      <c r="AL49" s="31"/>
      <c r="AM49" s="29"/>
      <c r="AN49" s="9">
        <v>108.0211</v>
      </c>
      <c r="AO49" s="76">
        <f t="shared" ref="AO49:AO55" si="9">F49+AN49</f>
        <v>841.41238700000008</v>
      </c>
      <c r="AP49" s="76">
        <v>841.21220000000005</v>
      </c>
      <c r="AQ49" s="77">
        <v>644.79999999999995</v>
      </c>
      <c r="AR49" s="29">
        <f t="shared" ref="AR49:AR55" si="10">AP49-AO49</f>
        <v>-0.20018700000002809</v>
      </c>
      <c r="AS49" s="9">
        <v>78.010599999999997</v>
      </c>
      <c r="AT49" s="76">
        <f t="shared" ref="AT49:AT55" si="11">F49+AS49</f>
        <v>811.40188699999999</v>
      </c>
      <c r="AU49" s="30" t="s">
        <v>74</v>
      </c>
      <c r="AV49" s="31"/>
      <c r="AW49" s="29"/>
      <c r="AX49" s="11" t="s">
        <v>287</v>
      </c>
      <c r="AY49" s="41" t="s">
        <v>286</v>
      </c>
      <c r="AZ49">
        <v>7</v>
      </c>
      <c r="BA49" s="70">
        <v>733.39128700000003</v>
      </c>
      <c r="BB49" s="30">
        <v>733.5847</v>
      </c>
      <c r="BC49" s="349">
        <v>596.5</v>
      </c>
      <c r="BD49" s="29">
        <v>0.19341299999996409</v>
      </c>
      <c r="BE49">
        <v>324.10563999999999</v>
      </c>
      <c r="BF49" s="139">
        <f>BA49+BE49</f>
        <v>1057.4969270000001</v>
      </c>
      <c r="BG49" s="166" t="s">
        <v>74</v>
      </c>
      <c r="BH49" s="84"/>
      <c r="BI49" s="164"/>
      <c r="BJ49" s="30"/>
      <c r="BK49" s="30"/>
      <c r="BL49">
        <v>300.10564799999997</v>
      </c>
      <c r="BM49" s="463">
        <f>BF49-BL49</f>
        <v>757.39127900000017</v>
      </c>
      <c r="BN49" s="463">
        <v>757.67619999999999</v>
      </c>
      <c r="BO49" s="459">
        <v>67.349999999999994</v>
      </c>
      <c r="BP49" s="92">
        <f t="shared" ref="BP49:BP55" si="12">BN49-BM49</f>
        <v>0.28492099999982656</v>
      </c>
      <c r="BQ49" s="9">
        <v>270.09508399999999</v>
      </c>
      <c r="BR49" s="121">
        <f>BF49-BQ49</f>
        <v>787.4018430000001</v>
      </c>
      <c r="BS49" s="121">
        <v>787.76589999999999</v>
      </c>
      <c r="BT49" s="128">
        <v>12870</v>
      </c>
      <c r="BU49" s="29">
        <f t="shared" ref="BU49:BU54" si="13">BS49-BR49</f>
        <v>0.36405699999988883</v>
      </c>
      <c r="BV49" s="9">
        <v>240.08452</v>
      </c>
      <c r="BW49" s="121">
        <f t="shared" ref="BW49:BW55" si="14">BF49-BV49</f>
        <v>817.41240700000014</v>
      </c>
      <c r="BX49" s="121">
        <v>817.52850000000001</v>
      </c>
      <c r="BY49" s="128">
        <v>118.3</v>
      </c>
      <c r="BZ49" s="29">
        <f t="shared" ref="BZ49:BZ54" si="15">BX49-BW49</f>
        <v>0.11609299999986433</v>
      </c>
      <c r="CA49" s="29"/>
      <c r="CB49" s="352"/>
      <c r="CC49">
        <v>42.021799999999999</v>
      </c>
      <c r="CD49" s="353">
        <f t="shared" ref="CD49:CD55" si="16">F49-CC49</f>
        <v>691.36948700000005</v>
      </c>
      <c r="CE49" s="121">
        <v>691.48789999999997</v>
      </c>
      <c r="CF49" s="303">
        <v>1446</v>
      </c>
      <c r="CG49" s="354">
        <f>CE49-CD49</f>
        <v>0.11841299999991861</v>
      </c>
      <c r="CH49">
        <v>54.010599999999997</v>
      </c>
      <c r="CI49" s="355">
        <f>F49+CH49</f>
        <v>787.40188699999999</v>
      </c>
      <c r="CJ49" s="166">
        <v>787.56029999999998</v>
      </c>
      <c r="CK49" s="221">
        <v>97.28</v>
      </c>
      <c r="CL49" s="164">
        <f>CJ49-CI49</f>
        <v>0.15841299999999592</v>
      </c>
      <c r="CM49" s="356"/>
    </row>
    <row r="50" spans="2:91">
      <c r="D50" s="41" t="s">
        <v>288</v>
      </c>
      <c r="E50">
        <v>6</v>
      </c>
      <c r="F50" s="70">
        <v>604.34869400000002</v>
      </c>
      <c r="G50" s="70">
        <v>604.53549999999996</v>
      </c>
      <c r="H50" s="31">
        <v>2357</v>
      </c>
      <c r="I50" s="29">
        <f t="shared" ref="I50:I55" si="17">G50-F50</f>
        <v>0.18680599999993319</v>
      </c>
      <c r="J50" s="71">
        <v>162.05282</v>
      </c>
      <c r="K50" s="36">
        <f t="shared" si="0"/>
        <v>766.40151400000002</v>
      </c>
      <c r="L50" s="30" t="s">
        <v>74</v>
      </c>
      <c r="M50" s="31"/>
      <c r="N50" s="29"/>
      <c r="O50" s="9">
        <v>42.010599999999997</v>
      </c>
      <c r="P50" s="72">
        <f t="shared" si="1"/>
        <v>646.35929399999998</v>
      </c>
      <c r="Q50" s="462">
        <v>646.45180000000005</v>
      </c>
      <c r="S50" s="464">
        <f t="shared" si="2"/>
        <v>9.2506000000071253E-2</v>
      </c>
      <c r="T50" s="9">
        <v>72.021124999999998</v>
      </c>
      <c r="U50" s="33">
        <f t="shared" si="3"/>
        <v>676.36981900000001</v>
      </c>
      <c r="V50" s="33">
        <v>676.34439999999995</v>
      </c>
      <c r="W50" s="461">
        <v>1530</v>
      </c>
      <c r="X50" s="29">
        <f t="shared" si="4"/>
        <v>-2.5419000000056258E-2</v>
      </c>
      <c r="Y50" s="9">
        <v>12</v>
      </c>
      <c r="Z50" s="75">
        <v>616.34869400000002</v>
      </c>
      <c r="AA50" s="75">
        <v>616.25080000000003</v>
      </c>
      <c r="AB50" s="86">
        <v>3096</v>
      </c>
      <c r="AC50" s="29">
        <f t="shared" si="5"/>
        <v>-9.7893999999996595E-2</v>
      </c>
      <c r="AD50" s="9">
        <v>144.04230000000001</v>
      </c>
      <c r="AE50" s="76">
        <f t="shared" si="6"/>
        <v>748.39099400000009</v>
      </c>
      <c r="AF50" s="76">
        <v>748.548</v>
      </c>
      <c r="AG50" s="77">
        <v>665.2</v>
      </c>
      <c r="AH50" s="29">
        <f t="shared" si="7"/>
        <v>0.15700599999991027</v>
      </c>
      <c r="AI50" s="9">
        <v>126.0317</v>
      </c>
      <c r="AJ50" s="76">
        <f t="shared" si="8"/>
        <v>730.38039400000002</v>
      </c>
      <c r="AK50" s="76">
        <v>730.60350000000005</v>
      </c>
      <c r="AL50" s="77">
        <v>492.1</v>
      </c>
      <c r="AM50" s="29">
        <f t="shared" ref="AM50:AM55" si="18">AK50-AJ50</f>
        <v>0.22310600000002978</v>
      </c>
      <c r="AN50" s="9">
        <v>108.0211</v>
      </c>
      <c r="AO50" s="76">
        <f t="shared" si="9"/>
        <v>712.36979400000007</v>
      </c>
      <c r="AP50" s="76">
        <v>711.97810000000004</v>
      </c>
      <c r="AQ50" s="77">
        <v>3695</v>
      </c>
      <c r="AR50" s="29">
        <f t="shared" si="10"/>
        <v>-0.39169400000002952</v>
      </c>
      <c r="AS50" s="9">
        <v>78.010599999999997</v>
      </c>
      <c r="AT50" s="76">
        <f t="shared" si="11"/>
        <v>682.35929399999998</v>
      </c>
      <c r="AU50" s="30" t="s">
        <v>74</v>
      </c>
      <c r="AV50" s="31"/>
      <c r="AW50" s="29"/>
      <c r="AX50" s="11"/>
      <c r="AY50" s="41" t="s">
        <v>288</v>
      </c>
      <c r="AZ50">
        <v>6</v>
      </c>
      <c r="BA50" s="70">
        <v>604.34869400000002</v>
      </c>
      <c r="BB50" s="30">
        <v>604.53549999999996</v>
      </c>
      <c r="BC50" s="349">
        <v>2357</v>
      </c>
      <c r="BD50" s="29">
        <v>0.18680599999993319</v>
      </c>
      <c r="BE50">
        <v>324.10563999999999</v>
      </c>
      <c r="BF50" s="139">
        <f t="shared" ref="BF50:BF55" si="19">BA50+BE50</f>
        <v>928.45433400000002</v>
      </c>
      <c r="BG50" s="191">
        <v>928.86210000000005</v>
      </c>
      <c r="BH50" s="465">
        <v>112.9</v>
      </c>
      <c r="BI50" s="164">
        <f t="shared" ref="BI50:BI55" si="20">BG50-BF50</f>
        <v>0.40776600000003782</v>
      </c>
      <c r="BJ50" s="30"/>
      <c r="BK50" s="30"/>
      <c r="BL50">
        <v>300.10564799999997</v>
      </c>
      <c r="BM50" s="463">
        <f t="shared" ref="BM50:BM55" si="21">BF50-BL50</f>
        <v>628.34868600000004</v>
      </c>
      <c r="BN50" s="463">
        <v>628.11170000000004</v>
      </c>
      <c r="BO50" s="459">
        <v>773.9</v>
      </c>
      <c r="BP50" s="92">
        <f t="shared" si="12"/>
        <v>-0.2369860000000017</v>
      </c>
      <c r="BQ50" s="9">
        <v>270.09508399999999</v>
      </c>
      <c r="BR50" s="121">
        <f t="shared" ref="BR50:BR55" si="22">BF50-BQ50</f>
        <v>658.35924999999997</v>
      </c>
      <c r="BS50" s="121">
        <v>658.4556</v>
      </c>
      <c r="BT50" s="128">
        <v>1163</v>
      </c>
      <c r="BU50" s="29">
        <f t="shared" si="13"/>
        <v>9.6350000000029468E-2</v>
      </c>
      <c r="BV50" s="9">
        <v>240.08452</v>
      </c>
      <c r="BW50" s="121">
        <f t="shared" si="14"/>
        <v>688.36981400000002</v>
      </c>
      <c r="BX50" s="121">
        <v>688.52549999999997</v>
      </c>
      <c r="BY50" s="128">
        <v>109.5</v>
      </c>
      <c r="BZ50" s="29">
        <f t="shared" si="15"/>
        <v>0.15568599999994603</v>
      </c>
      <c r="CA50" s="29"/>
      <c r="CB50" s="352"/>
      <c r="CC50">
        <v>42.021799999999999</v>
      </c>
      <c r="CD50" s="121">
        <f t="shared" si="16"/>
        <v>562.32689400000004</v>
      </c>
      <c r="CE50" s="30" t="s">
        <v>74</v>
      </c>
      <c r="CF50" s="31"/>
      <c r="CG50" s="29"/>
      <c r="CH50">
        <v>54.010599999999997</v>
      </c>
      <c r="CI50" s="355">
        <f t="shared" ref="CI50:CI55" si="23">F50+CH50</f>
        <v>658.35929399999998</v>
      </c>
      <c r="CJ50" s="166">
        <v>658.58320000000003</v>
      </c>
      <c r="CK50" s="221">
        <v>605.4</v>
      </c>
      <c r="CL50" s="164">
        <f t="shared" ref="CL50:CL55" si="24">CJ50-CI50</f>
        <v>0.22390600000005634</v>
      </c>
      <c r="CM50" s="356"/>
    </row>
    <row r="51" spans="2:91">
      <c r="D51" s="41" t="s">
        <v>76</v>
      </c>
      <c r="E51">
        <v>5</v>
      </c>
      <c r="F51" s="70">
        <v>491.26463000000001</v>
      </c>
      <c r="G51" s="70">
        <v>491.32830000000001</v>
      </c>
      <c r="H51" s="31">
        <v>3349</v>
      </c>
      <c r="I51" s="29">
        <f t="shared" si="17"/>
        <v>6.3670000000001892E-2</v>
      </c>
      <c r="J51" s="71">
        <v>162.05282</v>
      </c>
      <c r="K51" s="36">
        <f t="shared" si="0"/>
        <v>653.31745000000001</v>
      </c>
      <c r="L51" s="36">
        <v>653.42169999999999</v>
      </c>
      <c r="M51" s="153">
        <v>268.89999999999998</v>
      </c>
      <c r="N51" s="29">
        <f t="shared" ref="N51:N54" si="25">L51-K51</f>
        <v>0.10424999999997908</v>
      </c>
      <c r="O51" s="9">
        <v>42.010599999999997</v>
      </c>
      <c r="P51" s="72">
        <f t="shared" si="1"/>
        <v>533.27522999999997</v>
      </c>
      <c r="Q51" s="223">
        <v>533.24829999999997</v>
      </c>
      <c r="S51" s="464">
        <f t="shared" si="2"/>
        <v>-2.6929999999993015E-2</v>
      </c>
      <c r="T51" s="9">
        <v>72.021124999999998</v>
      </c>
      <c r="U51" s="33">
        <f t="shared" si="3"/>
        <v>563.28575499999999</v>
      </c>
      <c r="V51" s="30" t="s">
        <v>74</v>
      </c>
      <c r="W51" s="31"/>
      <c r="X51" s="29"/>
      <c r="Y51" s="9">
        <v>12</v>
      </c>
      <c r="Z51" s="75">
        <v>503.26463000000001</v>
      </c>
      <c r="AA51" s="75">
        <v>503.06279999999998</v>
      </c>
      <c r="AB51" s="86">
        <v>2781</v>
      </c>
      <c r="AC51" s="29">
        <f t="shared" si="5"/>
        <v>-0.20183000000002949</v>
      </c>
      <c r="AD51" s="9">
        <v>144.04230000000001</v>
      </c>
      <c r="AE51" s="76">
        <f t="shared" si="6"/>
        <v>635.30692999999997</v>
      </c>
      <c r="AF51" s="76">
        <v>635.07363069300004</v>
      </c>
      <c r="AG51" s="77">
        <v>7781</v>
      </c>
      <c r="AH51" s="29">
        <f t="shared" si="7"/>
        <v>-0.23329930699992474</v>
      </c>
      <c r="AI51" s="9">
        <v>126.0317</v>
      </c>
      <c r="AJ51" s="76">
        <f t="shared" si="8"/>
        <v>617.29633000000001</v>
      </c>
      <c r="AK51" s="76">
        <v>617.23350000000005</v>
      </c>
      <c r="AL51" s="77">
        <v>2174</v>
      </c>
      <c r="AM51" s="29">
        <f t="shared" si="18"/>
        <v>-6.2829999999962638E-2</v>
      </c>
      <c r="AN51" s="9">
        <v>108.0211</v>
      </c>
      <c r="AO51" s="76">
        <f t="shared" si="9"/>
        <v>599.28573000000006</v>
      </c>
      <c r="AP51" s="30" t="s">
        <v>74</v>
      </c>
      <c r="AQ51" s="31"/>
      <c r="AR51" s="29"/>
      <c r="AS51" s="9">
        <v>78.010599999999997</v>
      </c>
      <c r="AT51" s="76">
        <f t="shared" si="11"/>
        <v>569.27522999999997</v>
      </c>
      <c r="AU51" s="30" t="s">
        <v>74</v>
      </c>
      <c r="AV51" s="31"/>
      <c r="AW51" s="29"/>
      <c r="AY51" s="41" t="s">
        <v>76</v>
      </c>
      <c r="AZ51">
        <v>5</v>
      </c>
      <c r="BA51" s="70">
        <v>491.26463000000001</v>
      </c>
      <c r="BB51" s="30">
        <v>491.32830000000001</v>
      </c>
      <c r="BC51" s="349">
        <v>3349</v>
      </c>
      <c r="BD51" s="29">
        <v>6.3670000000001892E-2</v>
      </c>
      <c r="BE51">
        <v>324.10563999999999</v>
      </c>
      <c r="BF51" s="139">
        <f t="shared" si="19"/>
        <v>815.37027</v>
      </c>
      <c r="BG51" s="166" t="s">
        <v>74</v>
      </c>
      <c r="BH51" s="84"/>
      <c r="BI51" s="164"/>
      <c r="BJ51" s="30"/>
      <c r="BK51" s="30"/>
      <c r="BL51">
        <v>300.10564799999997</v>
      </c>
      <c r="BM51" s="463">
        <f t="shared" si="21"/>
        <v>515.26462200000003</v>
      </c>
      <c r="BN51" s="463">
        <v>515.15970000000004</v>
      </c>
      <c r="BO51" s="459">
        <v>1546</v>
      </c>
      <c r="BP51" s="92">
        <f t="shared" si="12"/>
        <v>-0.10492199999998775</v>
      </c>
      <c r="BQ51" s="9">
        <v>270.09508399999999</v>
      </c>
      <c r="BR51" s="121">
        <f t="shared" si="22"/>
        <v>545.27518600000008</v>
      </c>
      <c r="BS51" s="121">
        <v>545.60799999999995</v>
      </c>
      <c r="BT51" s="128">
        <v>9750</v>
      </c>
      <c r="BU51" s="29">
        <f t="shared" si="13"/>
        <v>0.33281399999987116</v>
      </c>
      <c r="BV51" s="9">
        <v>240.08452</v>
      </c>
      <c r="BW51" s="121">
        <f t="shared" si="14"/>
        <v>575.28575000000001</v>
      </c>
      <c r="BX51" s="30" t="s">
        <v>74</v>
      </c>
      <c r="BY51" s="31"/>
      <c r="BZ51" s="29"/>
      <c r="CA51" s="29"/>
      <c r="CB51" s="352"/>
      <c r="CC51">
        <v>42.021799999999999</v>
      </c>
      <c r="CD51" s="121">
        <f t="shared" si="16"/>
        <v>449.24283000000003</v>
      </c>
      <c r="CE51" s="121">
        <v>449.64789999999999</v>
      </c>
      <c r="CF51" s="303">
        <v>1016</v>
      </c>
      <c r="CG51" s="354">
        <f>CE51-CD51</f>
        <v>0.40506999999996651</v>
      </c>
      <c r="CH51">
        <v>54.010599999999997</v>
      </c>
      <c r="CI51" s="355">
        <f t="shared" si="23"/>
        <v>545.27522999999997</v>
      </c>
      <c r="CJ51" s="166" t="s">
        <v>74</v>
      </c>
      <c r="CK51" s="84"/>
      <c r="CL51" s="164"/>
      <c r="CM51" s="356"/>
    </row>
    <row r="52" spans="2:91">
      <c r="D52" s="41" t="s">
        <v>76</v>
      </c>
      <c r="E52">
        <v>4</v>
      </c>
      <c r="F52" s="70">
        <v>420.22751599999998</v>
      </c>
      <c r="G52" s="70">
        <v>420.32749999999999</v>
      </c>
      <c r="H52" s="31">
        <v>3624</v>
      </c>
      <c r="I52" s="29">
        <f t="shared" si="17"/>
        <v>9.998400000000629E-2</v>
      </c>
      <c r="J52" s="71">
        <v>162.05282</v>
      </c>
      <c r="K52" s="36">
        <f t="shared" si="0"/>
        <v>582.28033600000003</v>
      </c>
      <c r="L52" s="36">
        <v>581.80579999999998</v>
      </c>
      <c r="M52" s="153">
        <v>84.09</v>
      </c>
      <c r="N52" s="29">
        <f t="shared" si="25"/>
        <v>-0.47453600000005736</v>
      </c>
      <c r="O52" s="9">
        <v>42.010599999999997</v>
      </c>
      <c r="P52" s="72">
        <f t="shared" si="1"/>
        <v>462.23811599999999</v>
      </c>
      <c r="Q52" s="72">
        <v>462.45530000000002</v>
      </c>
      <c r="R52" s="151">
        <v>49160</v>
      </c>
      <c r="S52" s="29">
        <f t="shared" si="2"/>
        <v>0.21718400000003157</v>
      </c>
      <c r="T52" s="9">
        <v>72.021124999999998</v>
      </c>
      <c r="U52" s="33">
        <f t="shared" si="3"/>
        <v>492.24864099999996</v>
      </c>
      <c r="V52" s="33">
        <v>492.55250000000001</v>
      </c>
      <c r="W52" s="461">
        <v>2930</v>
      </c>
      <c r="X52" s="29">
        <f t="shared" si="4"/>
        <v>0.3038590000000454</v>
      </c>
      <c r="Y52" s="9">
        <v>12</v>
      </c>
      <c r="Z52" s="75">
        <v>432.22751599999998</v>
      </c>
      <c r="AA52" s="75">
        <v>432.30099999999999</v>
      </c>
      <c r="AB52" s="86">
        <v>1074</v>
      </c>
      <c r="AC52" s="29">
        <f t="shared" si="5"/>
        <v>7.3484000000007654E-2</v>
      </c>
      <c r="AD52" s="9">
        <v>144.04230000000001</v>
      </c>
      <c r="AE52" s="76">
        <f t="shared" si="6"/>
        <v>564.26981599999999</v>
      </c>
      <c r="AF52" s="30" t="s">
        <v>74</v>
      </c>
      <c r="AG52" s="31"/>
      <c r="AH52" s="29"/>
      <c r="AI52" s="9">
        <v>126.0317</v>
      </c>
      <c r="AJ52" s="76">
        <f t="shared" si="8"/>
        <v>546.25921599999992</v>
      </c>
      <c r="AK52" s="76">
        <v>546.61990000000003</v>
      </c>
      <c r="AL52" s="77">
        <v>3901</v>
      </c>
      <c r="AM52" s="29">
        <f t="shared" si="18"/>
        <v>0.3606840000001057</v>
      </c>
      <c r="AN52" s="9">
        <v>108.0211</v>
      </c>
      <c r="AO52" s="76">
        <f t="shared" si="9"/>
        <v>528.24861599999997</v>
      </c>
      <c r="AP52" s="76">
        <v>528.70240000000001</v>
      </c>
      <c r="AQ52" s="77">
        <v>2825</v>
      </c>
      <c r="AR52" s="29">
        <f t="shared" si="10"/>
        <v>0.45378400000004149</v>
      </c>
      <c r="AS52" s="9">
        <v>78.010599999999997</v>
      </c>
      <c r="AT52" s="76">
        <f t="shared" si="11"/>
        <v>498.23811599999999</v>
      </c>
      <c r="AU52" s="76">
        <v>497.88830000000002</v>
      </c>
      <c r="AV52" s="77">
        <v>47800</v>
      </c>
      <c r="AW52" s="29">
        <f t="shared" ref="AW52:AW55" si="26">AU52-AT52</f>
        <v>-0.3498159999999757</v>
      </c>
      <c r="AY52" s="41" t="s">
        <v>76</v>
      </c>
      <c r="AZ52">
        <v>4</v>
      </c>
      <c r="BA52" s="70">
        <v>420.22751599999998</v>
      </c>
      <c r="BB52" s="30">
        <v>420.32749999999999</v>
      </c>
      <c r="BC52" s="349">
        <v>3624</v>
      </c>
      <c r="BD52" s="29">
        <v>9.998400000000629E-2</v>
      </c>
      <c r="BE52">
        <v>324.10563999999999</v>
      </c>
      <c r="BF52" s="139">
        <f t="shared" si="19"/>
        <v>744.33315599999992</v>
      </c>
      <c r="BG52" s="166" t="s">
        <v>74</v>
      </c>
      <c r="BH52" s="84"/>
      <c r="BI52" s="164"/>
      <c r="BJ52" s="30"/>
      <c r="BK52" s="30"/>
      <c r="BL52">
        <v>300.10564799999997</v>
      </c>
      <c r="BM52" s="463">
        <f t="shared" si="21"/>
        <v>444.22750799999994</v>
      </c>
      <c r="BN52" s="463">
        <v>444.49180000000001</v>
      </c>
      <c r="BO52" s="459">
        <v>1541</v>
      </c>
      <c r="BP52" s="92">
        <f t="shared" si="12"/>
        <v>0.26429200000006858</v>
      </c>
      <c r="BQ52" s="9">
        <v>270.09508399999999</v>
      </c>
      <c r="BR52" s="121">
        <f t="shared" si="22"/>
        <v>474.23807199999993</v>
      </c>
      <c r="BS52" s="121">
        <v>474.48649999999998</v>
      </c>
      <c r="BT52" s="128">
        <v>954.6</v>
      </c>
      <c r="BU52" s="29">
        <f t="shared" si="13"/>
        <v>0.24842800000004672</v>
      </c>
      <c r="BV52" s="9">
        <v>240.08452</v>
      </c>
      <c r="BW52" s="121">
        <f t="shared" si="14"/>
        <v>504.24863599999992</v>
      </c>
      <c r="BX52" s="121">
        <v>504.3768</v>
      </c>
      <c r="BY52" s="128">
        <v>947.7</v>
      </c>
      <c r="BZ52" s="29">
        <f t="shared" si="15"/>
        <v>0.12816400000008343</v>
      </c>
      <c r="CA52" s="29"/>
      <c r="CB52" s="352"/>
      <c r="CC52">
        <v>42.021799999999999</v>
      </c>
      <c r="CD52" s="121">
        <f t="shared" si="16"/>
        <v>378.205716</v>
      </c>
      <c r="CE52" s="121">
        <v>378.5376</v>
      </c>
      <c r="CF52" s="303">
        <v>380.8</v>
      </c>
      <c r="CG52" s="354">
        <f>CE52-CD52</f>
        <v>0.33188400000000229</v>
      </c>
      <c r="CH52">
        <v>54.010599999999997</v>
      </c>
      <c r="CI52" s="355">
        <f t="shared" si="23"/>
        <v>474.23811599999999</v>
      </c>
      <c r="CJ52" s="166">
        <v>473.9939</v>
      </c>
      <c r="CK52" s="221">
        <v>248.8</v>
      </c>
      <c r="CL52" s="164">
        <f t="shared" si="24"/>
        <v>-0.24421599999999444</v>
      </c>
      <c r="CM52" s="356"/>
    </row>
    <row r="53" spans="2:91">
      <c r="D53" s="41" t="s">
        <v>76</v>
      </c>
      <c r="E53">
        <v>3</v>
      </c>
      <c r="F53" s="70">
        <v>349.190403</v>
      </c>
      <c r="G53" s="70">
        <v>349.35809999999998</v>
      </c>
      <c r="H53" s="31">
        <v>7388</v>
      </c>
      <c r="I53" s="29">
        <f t="shared" si="17"/>
        <v>0.16769699999997556</v>
      </c>
      <c r="J53" s="71">
        <v>162.05282</v>
      </c>
      <c r="K53" s="36">
        <f t="shared" si="0"/>
        <v>511.243223</v>
      </c>
      <c r="L53" s="36">
        <v>510.85590000000002</v>
      </c>
      <c r="M53" s="153">
        <v>7063</v>
      </c>
      <c r="N53" s="29">
        <f t="shared" si="25"/>
        <v>-0.38732299999998077</v>
      </c>
      <c r="O53" s="9">
        <v>42.010599999999997</v>
      </c>
      <c r="P53" s="72">
        <f t="shared" si="1"/>
        <v>391.20100300000001</v>
      </c>
      <c r="Q53" s="72">
        <v>391.38420000000002</v>
      </c>
      <c r="R53" s="151">
        <v>4365</v>
      </c>
      <c r="S53" s="29">
        <f t="shared" si="2"/>
        <v>0.18319700000000694</v>
      </c>
      <c r="T53" s="9">
        <v>72.021124999999998</v>
      </c>
      <c r="U53" s="33">
        <f t="shared" si="3"/>
        <v>421.21152799999999</v>
      </c>
      <c r="V53" s="33">
        <v>421.27438000000001</v>
      </c>
      <c r="W53" s="461">
        <v>1184</v>
      </c>
      <c r="X53" s="29">
        <f t="shared" si="4"/>
        <v>6.285200000002078E-2</v>
      </c>
      <c r="Y53" s="9">
        <v>12</v>
      </c>
      <c r="Z53" s="75">
        <v>361.190403</v>
      </c>
      <c r="AA53" s="75">
        <v>361.10340000000002</v>
      </c>
      <c r="AB53" s="86">
        <v>197.1</v>
      </c>
      <c r="AC53" s="29">
        <f t="shared" si="5"/>
        <v>-8.7002999999981512E-2</v>
      </c>
      <c r="AD53" s="9">
        <v>144.04230000000001</v>
      </c>
      <c r="AE53" s="76">
        <f t="shared" si="6"/>
        <v>493.23270300000001</v>
      </c>
      <c r="AF53" s="30" t="s">
        <v>74</v>
      </c>
      <c r="AG53" s="31"/>
      <c r="AH53" s="29"/>
      <c r="AI53" s="9">
        <v>126.0317</v>
      </c>
      <c r="AJ53" s="76">
        <f t="shared" si="8"/>
        <v>475.222103</v>
      </c>
      <c r="AK53" s="30" t="s">
        <v>74</v>
      </c>
      <c r="AL53" s="31"/>
      <c r="AM53" s="29"/>
      <c r="AN53" s="9">
        <v>108.0211</v>
      </c>
      <c r="AO53" s="76">
        <f t="shared" si="9"/>
        <v>457.21150299999999</v>
      </c>
      <c r="AP53" s="30" t="s">
        <v>74</v>
      </c>
      <c r="AQ53" s="31"/>
      <c r="AR53" s="29"/>
      <c r="AS53" s="9">
        <v>78.010599999999997</v>
      </c>
      <c r="AT53" s="76">
        <f t="shared" si="11"/>
        <v>427.20100300000001</v>
      </c>
      <c r="AU53" s="76">
        <v>427.14359999999999</v>
      </c>
      <c r="AV53" s="77">
        <v>1138</v>
      </c>
      <c r="AW53" s="29">
        <f t="shared" si="26"/>
        <v>-5.7403000000022075E-2</v>
      </c>
      <c r="AY53" s="41" t="s">
        <v>76</v>
      </c>
      <c r="AZ53">
        <v>3</v>
      </c>
      <c r="BA53" s="70">
        <v>349.190403</v>
      </c>
      <c r="BB53" s="30">
        <v>349.35809999999998</v>
      </c>
      <c r="BC53" s="349">
        <v>7388</v>
      </c>
      <c r="BD53" s="29">
        <v>0.16769699999997556</v>
      </c>
      <c r="BE53">
        <v>324.10563999999999</v>
      </c>
      <c r="BF53" s="139">
        <f t="shared" si="19"/>
        <v>673.29604300000005</v>
      </c>
      <c r="BG53" s="191">
        <v>673.52139999999997</v>
      </c>
      <c r="BH53" s="465">
        <v>1080</v>
      </c>
      <c r="BI53" s="164">
        <f t="shared" si="20"/>
        <v>0.22535699999991721</v>
      </c>
      <c r="BJ53" s="30"/>
      <c r="BK53" s="30"/>
      <c r="BL53">
        <v>300.10564799999997</v>
      </c>
      <c r="BM53" s="121">
        <f t="shared" si="21"/>
        <v>373.19039500000008</v>
      </c>
      <c r="BN53" s="121">
        <v>373.23930000000001</v>
      </c>
      <c r="BO53" s="128">
        <v>934.9</v>
      </c>
      <c r="BP53" s="92">
        <f t="shared" si="12"/>
        <v>4.8904999999933807E-2</v>
      </c>
      <c r="BQ53" s="9">
        <v>270.09508399999999</v>
      </c>
      <c r="BR53" s="121">
        <f t="shared" si="22"/>
        <v>403.20095900000007</v>
      </c>
      <c r="BS53" s="463">
        <v>403.1454</v>
      </c>
      <c r="BT53" s="459">
        <v>2619</v>
      </c>
      <c r="BU53" s="29">
        <f t="shared" si="13"/>
        <v>-5.5559000000073411E-2</v>
      </c>
      <c r="BV53" s="9">
        <v>240.08452</v>
      </c>
      <c r="BW53" s="121">
        <f t="shared" si="14"/>
        <v>433.21152300000006</v>
      </c>
      <c r="BX53" s="463">
        <v>433.10210000000001</v>
      </c>
      <c r="BY53" s="459">
        <v>878.2</v>
      </c>
      <c r="BZ53" s="29">
        <f t="shared" si="15"/>
        <v>-0.10942300000004934</v>
      </c>
      <c r="CA53" s="29"/>
      <c r="CB53" s="352"/>
      <c r="CC53">
        <v>42.021799999999999</v>
      </c>
      <c r="CD53" s="121">
        <f t="shared" si="16"/>
        <v>307.16860300000002</v>
      </c>
      <c r="CE53" s="30" t="s">
        <v>74</v>
      </c>
      <c r="CF53" s="31"/>
      <c r="CG53" s="29"/>
      <c r="CH53">
        <v>54.010599999999997</v>
      </c>
      <c r="CI53" s="355">
        <f t="shared" si="23"/>
        <v>403.20100300000001</v>
      </c>
      <c r="CJ53" s="166">
        <v>403.6112</v>
      </c>
      <c r="CK53" s="221">
        <v>410.8</v>
      </c>
      <c r="CL53" s="164">
        <f t="shared" si="24"/>
        <v>0.41019699999998238</v>
      </c>
      <c r="CM53" s="356"/>
    </row>
    <row r="54" spans="2:91">
      <c r="D54" s="41" t="s">
        <v>289</v>
      </c>
      <c r="E54">
        <v>2</v>
      </c>
      <c r="F54" s="70">
        <v>278.15328899999997</v>
      </c>
      <c r="G54" s="70">
        <v>278.27699999999999</v>
      </c>
      <c r="H54" s="31">
        <v>6823</v>
      </c>
      <c r="I54" s="29">
        <f t="shared" si="17"/>
        <v>0.12371100000001434</v>
      </c>
      <c r="J54" s="71">
        <v>162.05282</v>
      </c>
      <c r="K54" s="36">
        <f t="shared" si="0"/>
        <v>440.20610899999997</v>
      </c>
      <c r="L54" s="36">
        <v>440.53769999999997</v>
      </c>
      <c r="M54" s="153">
        <v>2358</v>
      </c>
      <c r="N54" s="29">
        <f t="shared" si="25"/>
        <v>0.33159100000000308</v>
      </c>
      <c r="O54" s="9">
        <v>42.010599999999997</v>
      </c>
      <c r="P54" s="72">
        <f t="shared" si="1"/>
        <v>320.16388899999998</v>
      </c>
      <c r="Q54" s="30" t="s">
        <v>74</v>
      </c>
      <c r="R54" s="31"/>
      <c r="S54" s="29"/>
      <c r="T54" s="9">
        <v>72.021124999999998</v>
      </c>
      <c r="U54" s="33">
        <f t="shared" si="3"/>
        <v>350.17441399999996</v>
      </c>
      <c r="V54" s="33">
        <v>350.39319999999998</v>
      </c>
      <c r="W54" s="461">
        <v>2852</v>
      </c>
      <c r="X54" s="29">
        <f t="shared" si="4"/>
        <v>0.2187860000000228</v>
      </c>
      <c r="Y54" s="9">
        <v>12</v>
      </c>
      <c r="Z54" s="75">
        <v>290.15328899999997</v>
      </c>
      <c r="AA54" s="75">
        <v>290.35579999999999</v>
      </c>
      <c r="AB54" s="86">
        <v>4595</v>
      </c>
      <c r="AC54" s="29">
        <f t="shared" si="5"/>
        <v>0.20251100000001543</v>
      </c>
      <c r="AD54" s="9">
        <v>144.04230000000001</v>
      </c>
      <c r="AE54" s="76">
        <f t="shared" si="6"/>
        <v>422.19558899999998</v>
      </c>
      <c r="AF54" s="30" t="s">
        <v>74</v>
      </c>
      <c r="AG54" s="31"/>
      <c r="AH54" s="29"/>
      <c r="AI54" s="9">
        <v>126.0317</v>
      </c>
      <c r="AJ54" s="76">
        <f t="shared" si="8"/>
        <v>404.18498899999997</v>
      </c>
      <c r="AK54" s="76">
        <v>403.97109999999998</v>
      </c>
      <c r="AL54" s="77">
        <v>3078</v>
      </c>
      <c r="AM54" s="29">
        <f t="shared" si="18"/>
        <v>-0.21388899999999467</v>
      </c>
      <c r="AN54" s="9">
        <v>108.0211</v>
      </c>
      <c r="AO54" s="76">
        <f t="shared" si="9"/>
        <v>386.17438899999996</v>
      </c>
      <c r="AP54" s="76">
        <v>386.3546</v>
      </c>
      <c r="AQ54" s="77">
        <v>48.44</v>
      </c>
      <c r="AR54" s="29">
        <f t="shared" si="10"/>
        <v>0.18021100000004253</v>
      </c>
      <c r="AS54" s="9">
        <v>78.010599999999997</v>
      </c>
      <c r="AT54" s="76">
        <f t="shared" si="11"/>
        <v>356.16388899999998</v>
      </c>
      <c r="AU54" s="30" t="s">
        <v>74</v>
      </c>
      <c r="AV54" s="31"/>
      <c r="AW54" s="29"/>
      <c r="AY54" s="41" t="s">
        <v>289</v>
      </c>
      <c r="AZ54">
        <v>2</v>
      </c>
      <c r="BA54" s="70">
        <v>278.15328899999997</v>
      </c>
      <c r="BB54" s="30">
        <v>278.27699999999999</v>
      </c>
      <c r="BC54" s="349">
        <v>6823</v>
      </c>
      <c r="BD54" s="29">
        <v>0.12371100000001434</v>
      </c>
      <c r="BE54">
        <v>324.10563999999999</v>
      </c>
      <c r="BF54" s="139">
        <f t="shared" si="19"/>
        <v>602.25892899999997</v>
      </c>
      <c r="BG54" s="191">
        <v>602.51250000000005</v>
      </c>
      <c r="BH54" s="465">
        <v>1922</v>
      </c>
      <c r="BI54" s="164">
        <f t="shared" si="20"/>
        <v>0.25357100000007904</v>
      </c>
      <c r="BJ54" s="30"/>
      <c r="BK54" s="30"/>
      <c r="BL54">
        <v>300.10564799999997</v>
      </c>
      <c r="BM54" s="121">
        <f t="shared" si="21"/>
        <v>302.15328099999999</v>
      </c>
      <c r="BN54" s="120" t="s">
        <v>74</v>
      </c>
      <c r="BO54" s="466"/>
      <c r="BP54" s="92"/>
      <c r="BQ54" s="9">
        <v>270.09508399999999</v>
      </c>
      <c r="BR54" s="121">
        <f t="shared" si="22"/>
        <v>332.16384499999998</v>
      </c>
      <c r="BS54" s="463">
        <v>332.18029999999999</v>
      </c>
      <c r="BT54" s="459">
        <v>5253</v>
      </c>
      <c r="BU54" s="29">
        <f t="shared" si="13"/>
        <v>1.6455000000007658E-2</v>
      </c>
      <c r="BV54" s="9">
        <v>240.08452</v>
      </c>
      <c r="BW54" s="121">
        <f t="shared" si="14"/>
        <v>362.17440899999997</v>
      </c>
      <c r="BX54" s="463">
        <v>362.35109999999997</v>
      </c>
      <c r="BY54" s="459">
        <v>367.1</v>
      </c>
      <c r="BZ54" s="29">
        <f t="shared" si="15"/>
        <v>0.17669100000000526</v>
      </c>
      <c r="CA54" s="29"/>
      <c r="CB54" s="352"/>
      <c r="CC54">
        <v>42.021799999999999</v>
      </c>
      <c r="CD54" s="121">
        <f t="shared" si="16"/>
        <v>236.13148899999999</v>
      </c>
      <c r="CE54" s="121">
        <v>236.23840000000001</v>
      </c>
      <c r="CF54" s="303">
        <v>90.15</v>
      </c>
      <c r="CG54" s="354">
        <f>CE54-CD54</f>
        <v>0.10691100000002507</v>
      </c>
      <c r="CH54">
        <v>54.010599999999997</v>
      </c>
      <c r="CI54" s="355">
        <f t="shared" si="23"/>
        <v>332.16388899999998</v>
      </c>
      <c r="CJ54" s="166">
        <v>332.43180000000001</v>
      </c>
      <c r="CK54" s="221">
        <v>162.5</v>
      </c>
      <c r="CL54" s="164">
        <f t="shared" si="24"/>
        <v>0.26791100000002643</v>
      </c>
      <c r="CM54" s="356"/>
    </row>
    <row r="55" spans="2:91">
      <c r="D55" s="41" t="s">
        <v>49</v>
      </c>
      <c r="E55">
        <v>1</v>
      </c>
      <c r="F55" s="70">
        <v>147.11280400000001</v>
      </c>
      <c r="G55" s="70">
        <v>147.18440000000001</v>
      </c>
      <c r="H55" s="31">
        <v>2011</v>
      </c>
      <c r="I55" s="29">
        <f t="shared" si="17"/>
        <v>7.1595999999999549E-2</v>
      </c>
      <c r="J55" s="71">
        <v>162.05282</v>
      </c>
      <c r="K55" s="36">
        <f t="shared" si="0"/>
        <v>309.16562399999998</v>
      </c>
      <c r="L55" s="36">
        <v>309.49610000000001</v>
      </c>
      <c r="M55" s="153">
        <v>430.6</v>
      </c>
      <c r="N55" s="29">
        <f>L55-K55</f>
        <v>0.33047600000003285</v>
      </c>
      <c r="O55" s="9">
        <v>42.010599999999997</v>
      </c>
      <c r="P55" s="72">
        <f t="shared" si="1"/>
        <v>189.12340399999999</v>
      </c>
      <c r="Q55" s="72">
        <v>189.24250000000001</v>
      </c>
      <c r="R55" s="151">
        <v>231.9</v>
      </c>
      <c r="S55" s="29">
        <f t="shared" si="2"/>
        <v>0.11909600000001319</v>
      </c>
      <c r="T55" s="9">
        <v>72.021124999999998</v>
      </c>
      <c r="U55" s="33">
        <f t="shared" si="3"/>
        <v>219.13392900000002</v>
      </c>
      <c r="V55" s="30" t="s">
        <v>74</v>
      </c>
      <c r="W55" s="349"/>
      <c r="X55" s="29"/>
      <c r="Y55" s="9">
        <v>12</v>
      </c>
      <c r="Z55" s="75">
        <v>159.11280400000001</v>
      </c>
      <c r="AA55" s="75">
        <v>159.18510000000001</v>
      </c>
      <c r="AB55" s="86">
        <v>146.19999999999999</v>
      </c>
      <c r="AC55" s="29">
        <f t="shared" si="5"/>
        <v>7.2295999999994365E-2</v>
      </c>
      <c r="AD55" s="9">
        <v>144.04230000000001</v>
      </c>
      <c r="AE55" s="76">
        <f t="shared" si="6"/>
        <v>291.15510400000005</v>
      </c>
      <c r="AF55" s="76">
        <v>291.30110000000002</v>
      </c>
      <c r="AG55" s="77">
        <v>796</v>
      </c>
      <c r="AH55" s="29">
        <f t="shared" si="7"/>
        <v>0.14599599999996826</v>
      </c>
      <c r="AI55" s="9">
        <v>126.0317</v>
      </c>
      <c r="AJ55" s="76">
        <f t="shared" si="8"/>
        <v>273.14450399999998</v>
      </c>
      <c r="AK55" s="76">
        <v>273.30360000000002</v>
      </c>
      <c r="AL55" s="77">
        <v>363.9</v>
      </c>
      <c r="AM55" s="29">
        <f t="shared" si="18"/>
        <v>0.15909600000003365</v>
      </c>
      <c r="AN55" s="9">
        <v>108.0211</v>
      </c>
      <c r="AO55" s="76">
        <f t="shared" si="9"/>
        <v>255.13390400000003</v>
      </c>
      <c r="AP55" s="76">
        <v>255.3433</v>
      </c>
      <c r="AQ55" s="77">
        <v>232.1</v>
      </c>
      <c r="AR55" s="29">
        <f t="shared" si="10"/>
        <v>0.20939599999996972</v>
      </c>
      <c r="AS55" s="9">
        <v>78.010599999999997</v>
      </c>
      <c r="AT55" s="76">
        <f t="shared" si="11"/>
        <v>225.12340399999999</v>
      </c>
      <c r="AU55" s="76">
        <v>225.3706</v>
      </c>
      <c r="AV55" s="77">
        <v>1783</v>
      </c>
      <c r="AW55" s="29">
        <f t="shared" si="26"/>
        <v>0.24719600000000241</v>
      </c>
      <c r="AY55" s="41" t="s">
        <v>49</v>
      </c>
      <c r="AZ55">
        <v>1</v>
      </c>
      <c r="BA55" s="70">
        <v>147.11280400000001</v>
      </c>
      <c r="BB55" s="30">
        <v>147.18440000000001</v>
      </c>
      <c r="BC55" s="349">
        <v>2011</v>
      </c>
      <c r="BD55" s="29">
        <v>7.1595999999999549E-2</v>
      </c>
      <c r="BE55">
        <v>324.10563999999999</v>
      </c>
      <c r="BF55" s="139">
        <f t="shared" si="19"/>
        <v>471.21844399999998</v>
      </c>
      <c r="BG55" s="191">
        <v>471.00940000000003</v>
      </c>
      <c r="BH55" s="465">
        <v>2579</v>
      </c>
      <c r="BI55" s="164">
        <f t="shared" si="20"/>
        <v>-0.20904399999994894</v>
      </c>
      <c r="BJ55" s="30"/>
      <c r="BK55" s="30"/>
      <c r="BL55">
        <v>300.10564799999997</v>
      </c>
      <c r="BM55" s="121">
        <f t="shared" si="21"/>
        <v>171.112796</v>
      </c>
      <c r="BN55" s="121">
        <v>171.26159999999999</v>
      </c>
      <c r="BO55" s="128">
        <v>616.9</v>
      </c>
      <c r="BP55" s="92">
        <f t="shared" si="12"/>
        <v>0.14880399999998417</v>
      </c>
      <c r="BQ55" s="9">
        <v>270.09508399999999</v>
      </c>
      <c r="BR55" s="121">
        <f t="shared" si="22"/>
        <v>201.12335999999999</v>
      </c>
      <c r="BS55" s="166" t="s">
        <v>74</v>
      </c>
      <c r="BT55" s="84"/>
      <c r="BU55" s="29"/>
      <c r="BV55" s="9">
        <v>240.08452</v>
      </c>
      <c r="BW55" s="121">
        <f t="shared" si="14"/>
        <v>231.13392399999998</v>
      </c>
      <c r="BX55" s="166">
        <v>231.22399999999999</v>
      </c>
      <c r="BY55" s="84">
        <v>309.89999999999998</v>
      </c>
      <c r="BZ55" s="29"/>
      <c r="CA55" s="29"/>
      <c r="CB55" s="352"/>
      <c r="CC55">
        <v>42.021799999999999</v>
      </c>
      <c r="CD55" s="121">
        <f t="shared" si="16"/>
        <v>105.09100400000001</v>
      </c>
      <c r="CE55" s="30" t="s">
        <v>93</v>
      </c>
      <c r="CF55" s="31"/>
      <c r="CG55" s="29"/>
      <c r="CH55">
        <v>54.010599999999997</v>
      </c>
      <c r="CI55" s="355">
        <f t="shared" si="23"/>
        <v>201.12340399999999</v>
      </c>
      <c r="CJ55" s="166">
        <v>201.27619999999999</v>
      </c>
      <c r="CK55" s="221">
        <v>116.4</v>
      </c>
      <c r="CL55" s="164">
        <f t="shared" si="24"/>
        <v>0.15279599999999505</v>
      </c>
      <c r="CM55" s="356"/>
    </row>
    <row r="56" spans="2:91" s="46" customFormat="1">
      <c r="B56" s="188">
        <v>27195.5</v>
      </c>
      <c r="F56" s="147"/>
      <c r="G56" s="147"/>
      <c r="H56" s="38">
        <f>SUM(H48:H55)</f>
        <v>27195.5</v>
      </c>
      <c r="I56" s="147"/>
      <c r="J56" s="367"/>
      <c r="K56" s="147"/>
      <c r="L56" s="147"/>
      <c r="M56" s="38">
        <f>SUM(M49:M55)</f>
        <v>10204.59</v>
      </c>
      <c r="N56" s="147"/>
      <c r="O56" s="147"/>
      <c r="P56" s="147"/>
      <c r="Q56" s="147"/>
      <c r="R56" s="38">
        <f>SUM(R42:R55)</f>
        <v>54820.5</v>
      </c>
      <c r="S56" s="147"/>
      <c r="T56" s="147"/>
      <c r="U56" s="147"/>
      <c r="V56" s="147"/>
      <c r="W56" s="38">
        <f>SUM(W50:W55)</f>
        <v>8496</v>
      </c>
      <c r="X56" s="147"/>
      <c r="Y56" s="147"/>
      <c r="Z56" s="147"/>
      <c r="AA56" s="147"/>
      <c r="AB56" s="38">
        <f>SUM(AB50:AB55)</f>
        <v>11889.300000000001</v>
      </c>
      <c r="AC56" s="147"/>
      <c r="AD56" s="38"/>
      <c r="AE56" s="38"/>
      <c r="AF56" s="38"/>
      <c r="AG56" s="38">
        <f>SUM(AG49:AG55)</f>
        <v>9242.2000000000007</v>
      </c>
      <c r="AH56" s="38"/>
      <c r="AI56" s="38"/>
      <c r="AJ56" s="38"/>
      <c r="AK56" s="38"/>
      <c r="AL56" s="38">
        <f>SUM(AL49:AL55)</f>
        <v>10009</v>
      </c>
      <c r="AM56" s="38"/>
      <c r="AN56" s="38"/>
      <c r="AO56" s="38"/>
      <c r="AP56" s="38"/>
      <c r="AQ56" s="38">
        <f>SUM(AQ49:AQ55)</f>
        <v>7445.34</v>
      </c>
      <c r="AR56" s="38"/>
      <c r="AS56" s="38"/>
      <c r="AT56" s="38"/>
      <c r="AU56" s="38"/>
      <c r="AV56" s="38">
        <f>SUM(AV49:AV55)</f>
        <v>50721</v>
      </c>
      <c r="AW56" s="38"/>
      <c r="BA56" s="147"/>
      <c r="BB56" s="147"/>
      <c r="BC56" s="38">
        <f>SUM(BC49:BC55)</f>
        <v>26148.5</v>
      </c>
      <c r="BD56" s="147"/>
      <c r="BE56" s="147"/>
      <c r="BF56" s="147"/>
      <c r="BG56" s="147"/>
      <c r="BH56" s="147">
        <f>SUM(BH50:BH55)</f>
        <v>5693.9</v>
      </c>
      <c r="BI56" s="147"/>
      <c r="BJ56" s="147"/>
      <c r="BK56" s="147"/>
      <c r="BL56" s="38"/>
      <c r="BM56" s="38"/>
      <c r="BN56" s="38"/>
      <c r="BO56" s="38">
        <f>SUM(BO48:BO55)</f>
        <v>5636.0499999999993</v>
      </c>
      <c r="BP56" s="38"/>
      <c r="BQ56" s="38"/>
      <c r="BR56" s="38"/>
      <c r="BS56" s="38"/>
      <c r="BT56" s="38">
        <f>SUM(BT49:BT55)</f>
        <v>32609.599999999999</v>
      </c>
      <c r="BU56" s="147"/>
      <c r="BV56" s="38"/>
      <c r="BW56" s="38"/>
      <c r="BX56" s="38"/>
      <c r="BY56" s="38">
        <f>SUM(BY49:BY55)</f>
        <v>2730.7</v>
      </c>
      <c r="BZ56" s="147"/>
      <c r="CB56" s="368"/>
      <c r="CI56" s="42"/>
      <c r="CJ56" s="369"/>
      <c r="CK56" s="370"/>
      <c r="CL56" s="369"/>
    </row>
    <row r="57" spans="2:91" s="188" customFormat="1">
      <c r="D57" s="467">
        <v>162.05282</v>
      </c>
      <c r="H57" s="130">
        <v>1</v>
      </c>
      <c r="I57" s="130"/>
      <c r="J57" s="468"/>
      <c r="K57" s="130"/>
      <c r="L57" s="130"/>
      <c r="M57" s="130">
        <f>M56/H56</f>
        <v>0.37523082862973656</v>
      </c>
      <c r="Q57" s="469" t="s">
        <v>358</v>
      </c>
      <c r="R57" s="470">
        <f>R56/H56</f>
        <v>2.0157930539979039</v>
      </c>
      <c r="S57" s="470"/>
      <c r="T57" s="470"/>
      <c r="U57" s="470"/>
      <c r="V57" s="470"/>
      <c r="W57" s="470">
        <f>W56/H56</f>
        <v>0.31240462576529204</v>
      </c>
      <c r="X57" s="470"/>
      <c r="Y57" s="470"/>
      <c r="Z57" s="470"/>
      <c r="AA57" s="470"/>
      <c r="AB57" s="470">
        <f>AB56/H56</f>
        <v>0.43717894504605548</v>
      </c>
      <c r="AF57" s="471" t="s">
        <v>249</v>
      </c>
      <c r="AG57" s="130">
        <f>AG56/H56</f>
        <v>0.3398429887297531</v>
      </c>
      <c r="AH57" s="130"/>
      <c r="AI57" s="130"/>
      <c r="AJ57" s="130"/>
      <c r="AK57" s="130"/>
      <c r="AL57" s="130">
        <f>AL56/H56</f>
        <v>0.36803882995348497</v>
      </c>
      <c r="AM57" s="130"/>
      <c r="AN57" s="130"/>
      <c r="AO57" s="130"/>
      <c r="AP57" s="130"/>
      <c r="AQ57" s="130">
        <f>AQ56/H56</f>
        <v>0.27377102829512234</v>
      </c>
      <c r="AR57" s="130"/>
      <c r="AS57" s="130"/>
      <c r="AT57" s="130"/>
      <c r="AU57" s="130"/>
      <c r="AV57" s="130">
        <f>AV56/H56</f>
        <v>1.8650512033240794</v>
      </c>
      <c r="AW57" s="130"/>
      <c r="BH57" s="130">
        <v>1</v>
      </c>
      <c r="BI57" s="130"/>
      <c r="BJ57" s="130"/>
      <c r="BK57" s="130"/>
      <c r="BL57" s="130"/>
      <c r="BM57" s="130"/>
      <c r="BN57" s="130"/>
      <c r="BO57" s="130">
        <f>BO56/BH56</f>
        <v>0.98984000421503704</v>
      </c>
      <c r="BP57" s="130"/>
      <c r="BQ57" s="130"/>
      <c r="BR57" s="130"/>
      <c r="BS57" s="130"/>
      <c r="BT57" s="130">
        <f>BT56/BH56</f>
        <v>5.7271114701698309</v>
      </c>
      <c r="BV57" s="130"/>
      <c r="BW57" s="130"/>
      <c r="BX57" s="130"/>
      <c r="BY57" s="130">
        <f>BY56/BH56</f>
        <v>0.47958341382883435</v>
      </c>
      <c r="CB57" s="372"/>
      <c r="CI57" s="101"/>
      <c r="CJ57" s="373"/>
      <c r="CK57" s="374"/>
      <c r="CL57" s="373"/>
    </row>
    <row r="58" spans="2:91" s="188" customFormat="1">
      <c r="D58" s="434">
        <v>120.04226</v>
      </c>
      <c r="J58" s="371"/>
      <c r="M58" s="375">
        <v>1</v>
      </c>
      <c r="Q58" s="471" t="s">
        <v>178</v>
      </c>
      <c r="R58" s="375">
        <f>R56/M56</f>
        <v>5.3721413599174488</v>
      </c>
      <c r="W58" s="375">
        <f>W56/M56</f>
        <v>0.83256652153589705</v>
      </c>
      <c r="AB58" s="375">
        <f>AB56/M56</f>
        <v>1.1650933550490516</v>
      </c>
      <c r="AG58" s="375">
        <f>AG56/M56</f>
        <v>0.90569047850036122</v>
      </c>
      <c r="AL58" s="375">
        <f>AL56/M56</f>
        <v>0.98083313489321966</v>
      </c>
      <c r="AQ58" s="375">
        <f>AQ56/M56</f>
        <v>0.7296069709807057</v>
      </c>
      <c r="AV58" s="375">
        <f>AV56/M56</f>
        <v>4.9704103741551595</v>
      </c>
      <c r="BA58" s="188">
        <f>BA55+BB38</f>
        <v>147.11280400000001</v>
      </c>
      <c r="BH58" s="472"/>
      <c r="BO58" s="472">
        <f>BO56/BH56</f>
        <v>0.98984000421503704</v>
      </c>
      <c r="BT58" s="472">
        <f>BT56/BH56</f>
        <v>5.7271114701698309</v>
      </c>
      <c r="BY58" s="472">
        <f>BY56/BH56</f>
        <v>0.47958341382883435</v>
      </c>
      <c r="CB58" s="372"/>
      <c r="CI58" s="101"/>
      <c r="CJ58" s="373"/>
      <c r="CK58" s="374"/>
      <c r="CL58" s="373"/>
    </row>
    <row r="59" spans="2:91" s="188" customFormat="1">
      <c r="D59" s="473">
        <v>18.010565</v>
      </c>
      <c r="F59" s="9">
        <f>D57-D60</f>
        <v>23.999995000000013</v>
      </c>
      <c r="J59" s="371"/>
      <c r="M59" s="190"/>
      <c r="R59" s="190">
        <v>1.98</v>
      </c>
      <c r="CB59" s="372"/>
      <c r="CI59" s="101"/>
      <c r="CJ59" s="373"/>
      <c r="CK59" s="374"/>
      <c r="CL59" s="373"/>
    </row>
    <row r="60" spans="2:91" s="188" customFormat="1">
      <c r="D60" s="434">
        <f>SUM(D58:D59)</f>
        <v>138.05282499999998</v>
      </c>
      <c r="J60" s="371"/>
      <c r="M60" s="190"/>
      <c r="R60" s="190"/>
      <c r="CB60" s="372"/>
      <c r="CI60" s="101"/>
      <c r="CJ60" s="373"/>
      <c r="CK60" s="374"/>
      <c r="CL60" s="373"/>
    </row>
    <row r="61" spans="2:91" s="188" customFormat="1">
      <c r="J61" s="371"/>
      <c r="M61" s="190"/>
      <c r="R61" s="190"/>
      <c r="AY61"/>
      <c r="AZ61"/>
      <c r="BA61"/>
      <c r="BK61" s="188" t="s">
        <v>359</v>
      </c>
      <c r="BR61" s="188" t="s">
        <v>360</v>
      </c>
      <c r="CB61" s="372"/>
      <c r="CI61" s="101"/>
      <c r="CJ61" s="373"/>
      <c r="CK61" s="374"/>
      <c r="CL61" s="373"/>
    </row>
    <row r="62" spans="2:91" s="188" customFormat="1">
      <c r="J62" s="371"/>
      <c r="M62" s="190"/>
      <c r="R62" s="190"/>
      <c r="AY62" s="52" t="s">
        <v>110</v>
      </c>
      <c r="AZ62" s="52"/>
      <c r="BA62"/>
      <c r="BD62" s="52" t="s">
        <v>113</v>
      </c>
      <c r="BE62" s="52"/>
      <c r="BF62"/>
      <c r="BG62"/>
      <c r="BH62"/>
      <c r="BK62" s="188" t="s">
        <v>361</v>
      </c>
      <c r="BR62" s="188" t="s">
        <v>362</v>
      </c>
      <c r="CB62" s="372"/>
      <c r="CI62" s="101"/>
      <c r="CJ62" s="373"/>
      <c r="CK62" s="374"/>
      <c r="CL62" s="373"/>
    </row>
    <row r="63" spans="2:91">
      <c r="F63" t="s">
        <v>290</v>
      </c>
      <c r="M63" s="46"/>
      <c r="AJ63" s="474">
        <v>424800</v>
      </c>
      <c r="BK63" s="475" t="s">
        <v>110</v>
      </c>
      <c r="BL63" s="475"/>
      <c r="BM63" s="473"/>
      <c r="BO63" s="188" t="s">
        <v>363</v>
      </c>
      <c r="BQ63" t="s">
        <v>364</v>
      </c>
      <c r="CB63" s="279"/>
    </row>
    <row r="64" spans="2:91">
      <c r="C64" s="41"/>
      <c r="D64" s="90"/>
      <c r="F64" s="9"/>
      <c r="H64" s="94"/>
      <c r="I64" s="92"/>
      <c r="J64" s="376" t="s">
        <v>291</v>
      </c>
      <c r="K64" s="376"/>
      <c r="L64" s="376"/>
      <c r="M64" s="376"/>
      <c r="O64" s="102" t="s">
        <v>149</v>
      </c>
      <c r="P64" s="92"/>
      <c r="Q64" s="92"/>
      <c r="R64" s="94"/>
      <c r="S64" s="92"/>
      <c r="T64" s="102" t="s">
        <v>149</v>
      </c>
      <c r="W64" s="46"/>
      <c r="Y64" s="39" t="s">
        <v>292</v>
      </c>
      <c r="Z64" s="39"/>
      <c r="AA64" s="39"/>
      <c r="AB64" s="39"/>
      <c r="AY64" s="109" t="s">
        <v>117</v>
      </c>
      <c r="AZ64" s="476" t="s">
        <v>44</v>
      </c>
      <c r="BA64" s="109" t="s">
        <v>44</v>
      </c>
      <c r="BB64" s="109"/>
      <c r="BC64" s="109" t="s">
        <v>61</v>
      </c>
      <c r="BD64" s="109" t="s">
        <v>117</v>
      </c>
      <c r="BE64" s="476" t="s">
        <v>44</v>
      </c>
      <c r="BF64" s="109" t="s">
        <v>44</v>
      </c>
      <c r="BG64" s="109"/>
      <c r="BH64" s="109" t="s">
        <v>61</v>
      </c>
      <c r="BJ64" s="376"/>
      <c r="BK64" s="376"/>
      <c r="BL64" s="376"/>
      <c r="BM64" s="376"/>
      <c r="BQ64" s="376"/>
      <c r="BR64" s="376"/>
      <c r="BS64" s="376"/>
      <c r="BT64" s="376"/>
      <c r="CB64" s="352"/>
      <c r="CC64" s="377" t="s">
        <v>171</v>
      </c>
      <c r="CD64" s="9"/>
      <c r="CE64" s="9"/>
      <c r="CF64" s="46"/>
      <c r="CG64" s="92"/>
      <c r="CI64" s="43"/>
      <c r="CJ64" s="120"/>
      <c r="CK64" s="370"/>
      <c r="CL64" s="378"/>
    </row>
    <row r="65" spans="1:104" ht="15.6">
      <c r="C65" s="41"/>
      <c r="D65" s="52" t="s">
        <v>355</v>
      </c>
      <c r="E65" s="92"/>
      <c r="F65" s="103" t="s">
        <v>152</v>
      </c>
      <c r="G65" s="104" t="s">
        <v>44</v>
      </c>
      <c r="H65" s="105" t="s">
        <v>64</v>
      </c>
      <c r="I65" s="103" t="s">
        <v>137</v>
      </c>
      <c r="J65" s="108" t="s">
        <v>100</v>
      </c>
      <c r="K65" s="107" t="s">
        <v>153</v>
      </c>
      <c r="L65" s="108" t="s">
        <v>154</v>
      </c>
      <c r="M65" s="109" t="s">
        <v>64</v>
      </c>
      <c r="N65" s="109" t="s">
        <v>116</v>
      </c>
      <c r="O65" s="108" t="s">
        <v>134</v>
      </c>
      <c r="P65" s="379" t="s">
        <v>155</v>
      </c>
      <c r="Q65" s="108" t="s">
        <v>156</v>
      </c>
      <c r="R65" s="109" t="s">
        <v>64</v>
      </c>
      <c r="S65" s="109" t="s">
        <v>116</v>
      </c>
      <c r="T65" s="55">
        <v>150</v>
      </c>
      <c r="U65" s="178" t="s">
        <v>157</v>
      </c>
      <c r="V65" s="109" t="s">
        <v>157</v>
      </c>
      <c r="W65" s="109" t="s">
        <v>64</v>
      </c>
      <c r="X65" s="109" t="s">
        <v>61</v>
      </c>
      <c r="Y65" s="380" t="s">
        <v>158</v>
      </c>
      <c r="Z65" s="91" t="s">
        <v>159</v>
      </c>
      <c r="AA65" s="5" t="s">
        <v>159</v>
      </c>
      <c r="AB65" s="5"/>
      <c r="AC65" s="109" t="s">
        <v>116</v>
      </c>
      <c r="AD65" s="380" t="s">
        <v>160</v>
      </c>
      <c r="AE65" s="91" t="s">
        <v>162</v>
      </c>
      <c r="AF65" s="5" t="s">
        <v>162</v>
      </c>
      <c r="AG65" s="109"/>
      <c r="AH65" s="109" t="s">
        <v>116</v>
      </c>
      <c r="AI65" s="380" t="s">
        <v>163</v>
      </c>
      <c r="AJ65" s="91" t="s">
        <v>164</v>
      </c>
      <c r="AK65" s="5" t="s">
        <v>164</v>
      </c>
      <c r="AL65" s="109"/>
      <c r="AM65" s="109" t="s">
        <v>116</v>
      </c>
      <c r="AN65" s="381" t="s">
        <v>293</v>
      </c>
      <c r="AO65" s="382" t="s">
        <v>294</v>
      </c>
      <c r="AP65" s="383" t="s">
        <v>295</v>
      </c>
      <c r="AQ65" s="109"/>
      <c r="AR65" s="109" t="s">
        <v>116</v>
      </c>
      <c r="AS65" s="477" t="s">
        <v>365</v>
      </c>
      <c r="AT65" s="478" t="s">
        <v>366</v>
      </c>
      <c r="AU65" s="383" t="s">
        <v>296</v>
      </c>
      <c r="AV65" s="109"/>
      <c r="AW65" s="109" t="s">
        <v>116</v>
      </c>
      <c r="AX65" s="11"/>
      <c r="AY65" s="109" t="s">
        <v>121</v>
      </c>
      <c r="AZ65" s="476" t="s">
        <v>122</v>
      </c>
      <c r="BA65" s="109" t="s">
        <v>122</v>
      </c>
      <c r="BB65" s="109" t="s">
        <v>64</v>
      </c>
      <c r="BC65" s="109" t="s">
        <v>65</v>
      </c>
      <c r="BD65" s="109" t="s">
        <v>131</v>
      </c>
      <c r="BE65" s="476" t="s">
        <v>132</v>
      </c>
      <c r="BF65" s="109" t="s">
        <v>132</v>
      </c>
      <c r="BG65" s="109" t="s">
        <v>64</v>
      </c>
      <c r="BH65" s="109" t="s">
        <v>65</v>
      </c>
      <c r="BI65" s="11"/>
      <c r="BJ65" s="108" t="s">
        <v>100</v>
      </c>
      <c r="BK65" s="479" t="s">
        <v>367</v>
      </c>
      <c r="BL65" s="108" t="s">
        <v>368</v>
      </c>
      <c r="BM65" s="109" t="s">
        <v>64</v>
      </c>
      <c r="BN65" s="109" t="s">
        <v>116</v>
      </c>
      <c r="BO65" s="109"/>
      <c r="BP65" s="109"/>
      <c r="BQ65" s="108" t="s">
        <v>100</v>
      </c>
      <c r="BR65" s="479" t="s">
        <v>369</v>
      </c>
      <c r="BS65" s="108" t="s">
        <v>368</v>
      </c>
      <c r="BT65" s="109" t="s">
        <v>64</v>
      </c>
      <c r="BU65" s="109" t="s">
        <v>116</v>
      </c>
      <c r="BV65" s="109"/>
      <c r="BW65" s="109"/>
      <c r="BX65" s="109"/>
      <c r="BY65" s="109"/>
      <c r="BZ65" s="109"/>
      <c r="CA65" s="109"/>
      <c r="CB65" s="279"/>
      <c r="CC65" s="78" t="s">
        <v>297</v>
      </c>
      <c r="CD65" s="108" t="s">
        <v>298</v>
      </c>
      <c r="CE65" s="109" t="s">
        <v>64</v>
      </c>
      <c r="CF65" s="109" t="s">
        <v>116</v>
      </c>
    </row>
    <row r="66" spans="1:104">
      <c r="D66" s="41" t="s">
        <v>45</v>
      </c>
      <c r="F66" s="109" t="s">
        <v>67</v>
      </c>
      <c r="G66" s="109" t="s">
        <v>166</v>
      </c>
      <c r="H66" s="5"/>
      <c r="I66" s="109" t="s">
        <v>65</v>
      </c>
      <c r="J66" s="109" t="s">
        <v>117</v>
      </c>
      <c r="K66" s="113" t="s">
        <v>67</v>
      </c>
      <c r="L66" s="109" t="s">
        <v>167</v>
      </c>
      <c r="M66" s="5"/>
      <c r="N66" s="109" t="s">
        <v>65</v>
      </c>
      <c r="O66" s="103" t="s">
        <v>168</v>
      </c>
      <c r="P66" s="386" t="s">
        <v>67</v>
      </c>
      <c r="Q66" s="109" t="s">
        <v>167</v>
      </c>
      <c r="R66" s="5"/>
      <c r="S66" s="109" t="s">
        <v>65</v>
      </c>
      <c r="T66" s="67" t="s">
        <v>135</v>
      </c>
      <c r="U66" s="178" t="s">
        <v>67</v>
      </c>
      <c r="V66" s="109" t="s">
        <v>167</v>
      </c>
      <c r="W66" s="109"/>
      <c r="X66" s="109" t="s">
        <v>65</v>
      </c>
      <c r="Y66" s="5"/>
      <c r="Z66" s="91" t="s">
        <v>169</v>
      </c>
      <c r="AA66" s="5" t="s">
        <v>68</v>
      </c>
      <c r="AB66" s="5" t="s">
        <v>64</v>
      </c>
      <c r="AC66" s="109" t="s">
        <v>65</v>
      </c>
      <c r="AD66" s="109"/>
      <c r="AE66" s="91" t="s">
        <v>169</v>
      </c>
      <c r="AF66" s="5" t="s">
        <v>68</v>
      </c>
      <c r="AG66" s="109" t="s">
        <v>170</v>
      </c>
      <c r="AH66" s="109" t="s">
        <v>65</v>
      </c>
      <c r="AI66" s="109"/>
      <c r="AJ66" s="91" t="s">
        <v>169</v>
      </c>
      <c r="AK66" s="5" t="s">
        <v>68</v>
      </c>
      <c r="AL66" s="109" t="s">
        <v>170</v>
      </c>
      <c r="AM66" s="109" t="s">
        <v>65</v>
      </c>
      <c r="AN66" s="387"/>
      <c r="AO66" s="388" t="s">
        <v>169</v>
      </c>
      <c r="AP66" s="383" t="s">
        <v>68</v>
      </c>
      <c r="AQ66" s="109" t="s">
        <v>170</v>
      </c>
      <c r="AR66" s="109" t="s">
        <v>65</v>
      </c>
      <c r="AS66" s="387"/>
      <c r="AT66" s="388" t="s">
        <v>169</v>
      </c>
      <c r="AU66" s="383" t="s">
        <v>68</v>
      </c>
      <c r="AV66" s="109" t="s">
        <v>170</v>
      </c>
      <c r="AW66" s="109" t="s">
        <v>65</v>
      </c>
      <c r="AY66" s="380"/>
      <c r="AZ66" s="480" t="s">
        <v>67</v>
      </c>
      <c r="BA66" s="5" t="s">
        <v>68</v>
      </c>
      <c r="BB66" s="116"/>
      <c r="BC66" s="117"/>
      <c r="BD66" s="380"/>
      <c r="BE66" s="480" t="s">
        <v>67</v>
      </c>
      <c r="BF66" s="5" t="s">
        <v>68</v>
      </c>
      <c r="BG66" s="116"/>
      <c r="BH66" s="117"/>
      <c r="BI66" s="11"/>
      <c r="BJ66" s="109" t="s">
        <v>117</v>
      </c>
      <c r="BK66" s="481" t="s">
        <v>67</v>
      </c>
      <c r="BL66" s="109" t="s">
        <v>167</v>
      </c>
      <c r="BM66" s="5"/>
      <c r="BN66" s="109" t="s">
        <v>65</v>
      </c>
      <c r="BO66" s="109"/>
      <c r="BP66" s="109"/>
      <c r="BQ66" s="109" t="s">
        <v>117</v>
      </c>
      <c r="BR66" s="481" t="s">
        <v>67</v>
      </c>
      <c r="BS66" s="109" t="s">
        <v>167</v>
      </c>
      <c r="BT66" s="5"/>
      <c r="BU66" s="109" t="s">
        <v>65</v>
      </c>
      <c r="BV66" s="109"/>
      <c r="BW66" s="109"/>
      <c r="BX66" s="109"/>
      <c r="BY66" s="109"/>
      <c r="BZ66" s="109"/>
      <c r="CA66" s="109"/>
      <c r="CB66" s="279"/>
      <c r="CC66" s="78" t="s">
        <v>299</v>
      </c>
      <c r="CD66" s="109" t="s">
        <v>167</v>
      </c>
      <c r="CE66" s="5"/>
      <c r="CF66" s="109" t="s">
        <v>65</v>
      </c>
    </row>
    <row r="67" spans="1:104">
      <c r="D67" s="41" t="s">
        <v>59</v>
      </c>
      <c r="E67">
        <v>1</v>
      </c>
      <c r="F67" s="115">
        <v>157.10838799999999</v>
      </c>
      <c r="G67" s="5">
        <v>157.23500000000001</v>
      </c>
      <c r="H67" s="116">
        <v>178</v>
      </c>
      <c r="I67" s="117">
        <f>G67-F67</f>
        <v>0.12661200000002282</v>
      </c>
      <c r="J67" s="9">
        <v>120.04226</v>
      </c>
      <c r="K67" s="7" t="s">
        <v>93</v>
      </c>
      <c r="L67" s="5"/>
      <c r="M67" s="5"/>
      <c r="N67" s="5"/>
      <c r="O67" s="9">
        <v>90.031694999999999</v>
      </c>
      <c r="P67" s="482" t="s">
        <v>93</v>
      </c>
      <c r="Q67" s="5"/>
      <c r="R67" s="5"/>
      <c r="S67" s="5"/>
      <c r="T67" s="120">
        <v>150.05282399999999</v>
      </c>
      <c r="U67" s="483" t="s">
        <v>93</v>
      </c>
      <c r="V67" s="5"/>
      <c r="W67" s="5"/>
      <c r="X67" s="5"/>
      <c r="Y67">
        <v>18.010565</v>
      </c>
      <c r="Z67" s="76">
        <f>F67-Y67</f>
        <v>139.09782300000001</v>
      </c>
      <c r="AA67" s="275" t="s">
        <v>370</v>
      </c>
      <c r="AB67" s="275" t="s">
        <v>371</v>
      </c>
      <c r="AC67" s="5"/>
      <c r="AD67">
        <v>36.021129999999999</v>
      </c>
      <c r="AE67" s="76">
        <f>F67-AD67</f>
        <v>121.08725799999999</v>
      </c>
      <c r="AF67" s="5" t="s">
        <v>93</v>
      </c>
      <c r="AG67" s="5"/>
      <c r="AI67">
        <v>54.031694999999999</v>
      </c>
      <c r="AJ67" s="76">
        <f>F67-AI67</f>
        <v>103.07669299999999</v>
      </c>
      <c r="AK67" s="5" t="s">
        <v>93</v>
      </c>
      <c r="AL67" s="484"/>
      <c r="AM67" s="5"/>
      <c r="AN67" s="9">
        <v>84.04222</v>
      </c>
      <c r="AO67" s="76">
        <f>F67-AN67</f>
        <v>73.06616799999999</v>
      </c>
      <c r="AP67" s="5" t="s">
        <v>93</v>
      </c>
      <c r="AQ67" s="5"/>
      <c r="AR67" s="5"/>
      <c r="AS67" s="9">
        <v>78.010599999999997</v>
      </c>
      <c r="AT67" s="76">
        <f>F67+AS67</f>
        <v>235.118988</v>
      </c>
      <c r="AX67" s="41" t="s">
        <v>59</v>
      </c>
      <c r="AY67" s="9">
        <v>24</v>
      </c>
      <c r="AZ67" s="485">
        <f>F67+AY67</f>
        <v>181.10838799999999</v>
      </c>
      <c r="BA67" s="115" t="s">
        <v>74</v>
      </c>
      <c r="BB67" s="116"/>
      <c r="BC67" s="117"/>
      <c r="BD67">
        <v>54.010559999999998</v>
      </c>
      <c r="BE67" s="485">
        <f>F67+BD67</f>
        <v>211.11894799999999</v>
      </c>
      <c r="BF67" s="486">
        <v>211.25810000000001</v>
      </c>
      <c r="BG67" s="313">
        <v>543</v>
      </c>
      <c r="BH67" s="117">
        <f>BF67-BE67</f>
        <v>0.13915200000002415</v>
      </c>
      <c r="BJ67" s="9">
        <v>138.05282499999998</v>
      </c>
      <c r="BK67" s="486">
        <f>U82-BJ67</f>
        <v>343.161203</v>
      </c>
      <c r="BL67" s="407">
        <v>343.54700000000003</v>
      </c>
      <c r="BM67" s="313">
        <v>657.5</v>
      </c>
      <c r="BN67" s="117">
        <f>BL67-BK67</f>
        <v>0.38579700000002504</v>
      </c>
      <c r="BQ67" s="9">
        <v>108.04226</v>
      </c>
      <c r="BR67" s="486">
        <f>U82-BQ67</f>
        <v>373.17176799999999</v>
      </c>
      <c r="BS67" s="407">
        <v>373.23930000000001</v>
      </c>
      <c r="BT67" s="313">
        <v>934.9</v>
      </c>
      <c r="BU67" s="117">
        <f>BS67-BR67</f>
        <v>6.7532000000028347E-2</v>
      </c>
    </row>
    <row r="68" spans="1:104">
      <c r="C68" s="41"/>
      <c r="D68" s="347" t="s">
        <v>56</v>
      </c>
      <c r="E68">
        <v>2</v>
      </c>
      <c r="F68" s="115">
        <v>422.17039199999999</v>
      </c>
      <c r="G68" s="115">
        <v>422.40649999999999</v>
      </c>
      <c r="H68" s="300">
        <v>411.3</v>
      </c>
      <c r="I68" s="117">
        <f t="shared" ref="I68:I74" si="27">G68-F68</f>
        <v>0.23610800000000154</v>
      </c>
      <c r="J68" s="9">
        <v>120.04226</v>
      </c>
      <c r="K68" s="118">
        <f t="shared" ref="K68:K74" si="28">F68-J68</f>
        <v>302.12813199999999</v>
      </c>
      <c r="L68" s="5" t="s">
        <v>74</v>
      </c>
      <c r="M68" s="116"/>
      <c r="N68" s="117"/>
      <c r="O68" s="9">
        <v>90.031694999999999</v>
      </c>
      <c r="P68" s="389">
        <f t="shared" ref="P68:P74" si="29">F68-O68</f>
        <v>332.13869699999998</v>
      </c>
      <c r="Q68" s="389">
        <v>332.15910000000002</v>
      </c>
      <c r="R68" s="394">
        <v>3236</v>
      </c>
      <c r="S68" s="117">
        <f>Q68-P68</f>
        <v>2.0403000000044358E-2</v>
      </c>
      <c r="T68" s="120">
        <v>150.05282399999999</v>
      </c>
      <c r="U68" s="395">
        <f t="shared" ref="U68:U74" si="30">F68-T68</f>
        <v>272.11756800000001</v>
      </c>
      <c r="V68" s="395">
        <v>272.33749999999998</v>
      </c>
      <c r="W68" s="396">
        <v>1035</v>
      </c>
      <c r="X68" s="391">
        <f>V68-U68</f>
        <v>0.21993199999997159</v>
      </c>
      <c r="Y68">
        <v>18.010565</v>
      </c>
      <c r="Z68" s="76">
        <f t="shared" ref="Z68:Z74" si="31">F68-Y68</f>
        <v>404.15982700000001</v>
      </c>
      <c r="AA68" s="5">
        <v>403.97109999999998</v>
      </c>
      <c r="AB68" s="116">
        <v>3078</v>
      </c>
      <c r="AC68" s="487">
        <f>AA68-Z68</f>
        <v>-0.18872700000002851</v>
      </c>
      <c r="AD68">
        <v>36.021129999999999</v>
      </c>
      <c r="AE68" s="76">
        <f t="shared" ref="AE68:AE74" si="32">F68-AD68</f>
        <v>386.14926200000002</v>
      </c>
      <c r="AF68" s="392">
        <v>386.3546</v>
      </c>
      <c r="AG68" s="171">
        <v>48.44</v>
      </c>
      <c r="AH68" s="391">
        <f>AF68-AE68</f>
        <v>0.20533799999998337</v>
      </c>
      <c r="AI68">
        <v>54.031694999999999</v>
      </c>
      <c r="AJ68" s="76">
        <f t="shared" ref="AJ68:AJ74" si="33">F68-AI68</f>
        <v>368.13869699999998</v>
      </c>
      <c r="AK68" s="392">
        <v>368.35160000000002</v>
      </c>
      <c r="AL68" s="171">
        <v>368.5</v>
      </c>
      <c r="AM68" s="391">
        <f>AK68-AJ68</f>
        <v>0.21290300000003981</v>
      </c>
      <c r="AN68" s="9">
        <v>84.04222</v>
      </c>
      <c r="AO68" s="76">
        <f t="shared" ref="AO68:AO74" si="34">F68-AN68</f>
        <v>338.12817200000001</v>
      </c>
      <c r="AP68" s="392">
        <v>338.46910000000003</v>
      </c>
      <c r="AQ68" s="171">
        <v>743.4</v>
      </c>
      <c r="AR68" s="391">
        <f>AP68-AO68</f>
        <v>0.34092800000001944</v>
      </c>
      <c r="AS68" s="9">
        <v>78.010599999999997</v>
      </c>
      <c r="AT68" s="170">
        <f>F68+AS68</f>
        <v>500.180992</v>
      </c>
      <c r="AU68" s="183"/>
      <c r="AV68" s="251"/>
      <c r="AW68" s="391"/>
      <c r="AX68" s="347" t="s">
        <v>56</v>
      </c>
      <c r="AY68" s="9">
        <v>24</v>
      </c>
      <c r="AZ68" s="485">
        <f t="shared" ref="AZ68:AZ74" si="35">F68+AY68</f>
        <v>446.17039199999999</v>
      </c>
      <c r="BA68" s="486">
        <v>446.37849999999997</v>
      </c>
      <c r="BB68" s="313">
        <v>8750</v>
      </c>
      <c r="BC68" s="117">
        <f t="shared" ref="BC68:BC74" si="36">BA68-AZ68</f>
        <v>0.20810799999998153</v>
      </c>
      <c r="BD68">
        <v>54.010559999999998</v>
      </c>
      <c r="BE68" s="485">
        <f t="shared" ref="BE68:BE74" si="37">F68+BD68</f>
        <v>476.18095199999999</v>
      </c>
      <c r="BF68" s="486">
        <v>476.16090000000003</v>
      </c>
      <c r="BG68" s="313">
        <v>2576</v>
      </c>
      <c r="BH68" s="117">
        <f t="shared" ref="BH68:BH72" si="38">BF68-BE68</f>
        <v>-2.005199999996421E-2</v>
      </c>
      <c r="BI68" s="378"/>
      <c r="BJ68" s="9">
        <v>138.05282499999998</v>
      </c>
      <c r="BK68" s="486">
        <f>F68-BJ68</f>
        <v>284.11756700000001</v>
      </c>
      <c r="BL68" s="407">
        <v>284.40859999999998</v>
      </c>
      <c r="BM68" s="313">
        <v>224.9</v>
      </c>
      <c r="BN68" s="117">
        <f t="shared" ref="BN68:BN73" si="39">BL68-BK68</f>
        <v>0.29103299999997034</v>
      </c>
      <c r="BO68" s="391"/>
      <c r="BP68" s="391"/>
      <c r="BQ68" s="9">
        <v>108.04226</v>
      </c>
      <c r="BR68" s="486">
        <f>F68-BQ68</f>
        <v>314.12813199999999</v>
      </c>
      <c r="BS68" s="407">
        <v>314.28579999999999</v>
      </c>
      <c r="BT68" s="313">
        <v>1340</v>
      </c>
      <c r="BU68" s="117">
        <f t="shared" ref="BU68:BU73" si="40">BS68-BR68</f>
        <v>0.15766800000000103</v>
      </c>
      <c r="BV68" s="391"/>
      <c r="BW68" s="391"/>
      <c r="BX68" s="391"/>
      <c r="BY68" s="391"/>
      <c r="BZ68" s="391"/>
      <c r="CA68" s="391"/>
      <c r="CB68" s="279">
        <v>180.06338</v>
      </c>
      <c r="CC68" s="139">
        <f t="shared" ref="CC68:CC74" si="41">U83-CB68</f>
        <v>566.21265199999993</v>
      </c>
      <c r="CD68" s="5"/>
      <c r="CE68" s="116"/>
      <c r="CF68" s="393"/>
      <c r="CG68" s="5"/>
      <c r="CN68" t="s">
        <v>372</v>
      </c>
      <c r="CR68" t="s">
        <v>251</v>
      </c>
      <c r="CS68" t="s">
        <v>252</v>
      </c>
      <c r="CT68" t="s">
        <v>246</v>
      </c>
      <c r="CY68">
        <v>2.63</v>
      </c>
      <c r="CZ68" t="s">
        <v>250</v>
      </c>
    </row>
    <row r="69" spans="1:104">
      <c r="B69" s="9">
        <f t="shared" ref="B69:B74" si="42">F69-Y68</f>
        <v>533.20241999999996</v>
      </c>
      <c r="C69" s="41"/>
      <c r="D69" s="41" t="s">
        <v>286</v>
      </c>
      <c r="E69">
        <v>3</v>
      </c>
      <c r="F69" s="115">
        <v>551.212985</v>
      </c>
      <c r="G69" s="115">
        <v>551.07479999999998</v>
      </c>
      <c r="H69" s="300">
        <v>6386</v>
      </c>
      <c r="I69" s="117">
        <f t="shared" si="27"/>
        <v>-0.13818500000002132</v>
      </c>
      <c r="J69" s="9">
        <v>120.04226</v>
      </c>
      <c r="K69" s="118">
        <f t="shared" si="28"/>
        <v>431.170725</v>
      </c>
      <c r="L69" s="118">
        <v>431.2921</v>
      </c>
      <c r="M69" s="123">
        <v>279.39999999999998</v>
      </c>
      <c r="N69" s="117">
        <f>L69-K69</f>
        <v>0.12137500000000045</v>
      </c>
      <c r="O69" s="9">
        <v>90.031694999999999</v>
      </c>
      <c r="P69" s="389">
        <f t="shared" si="29"/>
        <v>461.18128999999999</v>
      </c>
      <c r="Q69" s="389">
        <v>461.399</v>
      </c>
      <c r="R69" s="394">
        <v>13450</v>
      </c>
      <c r="S69" s="117">
        <f t="shared" ref="S69:S74" si="43">Q69-P69</f>
        <v>0.21771000000001095</v>
      </c>
      <c r="T69" s="120">
        <v>150.05282399999999</v>
      </c>
      <c r="U69" s="395">
        <f t="shared" si="30"/>
        <v>401.16016100000002</v>
      </c>
      <c r="V69" s="183" t="s">
        <v>74</v>
      </c>
      <c r="W69" s="251"/>
      <c r="X69" s="391"/>
      <c r="Y69">
        <v>18.010565</v>
      </c>
      <c r="Z69" s="76">
        <f t="shared" si="31"/>
        <v>533.20241999999996</v>
      </c>
      <c r="AA69" s="488">
        <v>533.24829999999997</v>
      </c>
      <c r="AB69" s="489">
        <v>5315</v>
      </c>
      <c r="AC69" s="490">
        <f t="shared" ref="AC69:AC74" si="44">AA69-Z69</f>
        <v>4.5880000000011023E-2</v>
      </c>
      <c r="AD69">
        <v>36.021129999999999</v>
      </c>
      <c r="AE69" s="76">
        <f t="shared" si="32"/>
        <v>515.19185500000003</v>
      </c>
      <c r="AF69" s="170">
        <v>515.15970000000004</v>
      </c>
      <c r="AG69" s="171">
        <v>1546</v>
      </c>
      <c r="AH69" s="391">
        <f t="shared" ref="AH69:AH73" si="45">AF69-AE69</f>
        <v>-3.2154999999988831E-2</v>
      </c>
      <c r="AI69">
        <v>54.031694999999999</v>
      </c>
      <c r="AJ69" s="76">
        <f t="shared" si="33"/>
        <v>497.18128999999999</v>
      </c>
      <c r="AK69" s="491">
        <v>497.03039999999999</v>
      </c>
      <c r="AM69" s="487">
        <f t="shared" ref="AM69:AM74" si="46">AK69-AJ69</f>
        <v>-0.15089000000000397</v>
      </c>
      <c r="AN69" s="9">
        <v>84.04222</v>
      </c>
      <c r="AO69" s="76">
        <f t="shared" si="34"/>
        <v>467.17076500000002</v>
      </c>
      <c r="AP69" s="170">
        <v>467.58940000000001</v>
      </c>
      <c r="AQ69" s="171">
        <v>6848</v>
      </c>
      <c r="AR69" s="487">
        <f t="shared" ref="AR69:AR74" si="47">AP69-AO69</f>
        <v>0.41863499999999476</v>
      </c>
      <c r="AS69" s="9">
        <v>78.010599999999997</v>
      </c>
      <c r="AT69" s="170">
        <f t="shared" ref="AT69:AT74" si="48">F69+AS69</f>
        <v>629.22358499999996</v>
      </c>
      <c r="AU69" s="183"/>
      <c r="AV69" s="251"/>
      <c r="AW69" s="391">
        <f>AU69-AT69</f>
        <v>-629.22358499999996</v>
      </c>
      <c r="AX69" s="41" t="s">
        <v>286</v>
      </c>
      <c r="AY69" s="9">
        <v>24</v>
      </c>
      <c r="AZ69" s="485">
        <f t="shared" si="35"/>
        <v>575.212985</v>
      </c>
      <c r="BA69" s="115" t="s">
        <v>74</v>
      </c>
      <c r="BB69" s="116"/>
      <c r="BC69" s="117"/>
      <c r="BD69">
        <v>54.010559999999998</v>
      </c>
      <c r="BE69" s="485">
        <f t="shared" si="37"/>
        <v>605.22354500000006</v>
      </c>
      <c r="BF69" s="486">
        <v>605.56460000000004</v>
      </c>
      <c r="BG69" s="313">
        <v>866.5</v>
      </c>
      <c r="BH69" s="117">
        <f t="shared" si="38"/>
        <v>0.34105499999998301</v>
      </c>
      <c r="BI69" s="378"/>
      <c r="BJ69" s="9">
        <v>138.05282499999998</v>
      </c>
      <c r="BK69" s="486">
        <f t="shared" ref="BK69:BK74" si="49">F69-BJ69</f>
        <v>413.16016000000002</v>
      </c>
      <c r="BL69" s="486">
        <v>413.39940000000001</v>
      </c>
      <c r="BM69" s="313">
        <v>599.70000000000005</v>
      </c>
      <c r="BN69" s="117">
        <f t="shared" si="39"/>
        <v>0.23923999999999523</v>
      </c>
      <c r="BO69" s="391"/>
      <c r="BP69" s="391"/>
      <c r="BQ69" s="9">
        <v>108.04226</v>
      </c>
      <c r="BR69" s="486">
        <f t="shared" ref="BR69:BR74" si="50">F69-BQ69</f>
        <v>443.170725</v>
      </c>
      <c r="BS69" s="115" t="s">
        <v>74</v>
      </c>
      <c r="BT69" s="116"/>
      <c r="BU69" s="117"/>
      <c r="BV69" s="391"/>
      <c r="BW69" s="391"/>
      <c r="BX69" s="391"/>
      <c r="BY69" s="391"/>
      <c r="BZ69" s="391"/>
      <c r="CA69" s="391"/>
      <c r="CB69" s="279">
        <v>180.06338</v>
      </c>
      <c r="CC69" s="139">
        <f t="shared" si="41"/>
        <v>695.25524500000006</v>
      </c>
      <c r="CD69" s="5"/>
      <c r="CE69" s="116"/>
      <c r="CF69" s="117"/>
      <c r="CG69" s="5"/>
      <c r="CN69" t="s">
        <v>255</v>
      </c>
      <c r="CQ69" t="s">
        <v>245</v>
      </c>
      <c r="CS69" t="s">
        <v>252</v>
      </c>
      <c r="CT69" t="s">
        <v>246</v>
      </c>
      <c r="CY69">
        <v>0.49</v>
      </c>
    </row>
    <row r="70" spans="1:104">
      <c r="B70" s="9">
        <f t="shared" si="42"/>
        <v>646.28648399999997</v>
      </c>
      <c r="C70" s="41"/>
      <c r="D70" s="41" t="s">
        <v>288</v>
      </c>
      <c r="E70">
        <v>4</v>
      </c>
      <c r="F70" s="115">
        <v>664.29704900000002</v>
      </c>
      <c r="G70" s="115">
        <v>664.44119999999998</v>
      </c>
      <c r="H70" s="300">
        <v>2279</v>
      </c>
      <c r="I70" s="117">
        <f t="shared" si="27"/>
        <v>0.14415099999996528</v>
      </c>
      <c r="J70" s="9">
        <v>120.04226</v>
      </c>
      <c r="K70" s="118">
        <f t="shared" si="28"/>
        <v>544.25478900000007</v>
      </c>
      <c r="L70" s="118">
        <v>544.56050000000005</v>
      </c>
      <c r="M70" s="123">
        <v>5234</v>
      </c>
      <c r="N70" s="117">
        <f>L70-K70</f>
        <v>0.30571099999997386</v>
      </c>
      <c r="O70" s="9">
        <v>90.031694999999999</v>
      </c>
      <c r="P70" s="389">
        <f t="shared" si="29"/>
        <v>574.265354</v>
      </c>
      <c r="Q70" s="115" t="s">
        <v>74</v>
      </c>
      <c r="R70" s="116"/>
      <c r="S70" s="117"/>
      <c r="T70" s="120">
        <v>150.05282399999999</v>
      </c>
      <c r="U70" s="395">
        <f t="shared" si="30"/>
        <v>514.24422500000003</v>
      </c>
      <c r="V70" s="395">
        <v>514.01570000000004</v>
      </c>
      <c r="W70" s="396">
        <v>2538</v>
      </c>
      <c r="X70" s="391">
        <f>V70-U70</f>
        <v>-0.22852499999999054</v>
      </c>
      <c r="Y70">
        <v>18.010565</v>
      </c>
      <c r="Z70" s="76">
        <f t="shared" si="31"/>
        <v>646.28648399999997</v>
      </c>
      <c r="AA70" s="193">
        <v>646.45180000000005</v>
      </c>
      <c r="AB70" s="195">
        <v>1206</v>
      </c>
      <c r="AC70" s="492">
        <f t="shared" si="44"/>
        <v>0.16531600000007529</v>
      </c>
      <c r="AD70">
        <v>36.021129999999999</v>
      </c>
      <c r="AE70" s="76">
        <f t="shared" si="32"/>
        <v>628.27591900000004</v>
      </c>
      <c r="AF70" s="170">
        <v>628.11170000000004</v>
      </c>
      <c r="AG70" s="171">
        <v>773.9</v>
      </c>
      <c r="AH70" s="391">
        <f t="shared" si="45"/>
        <v>-0.16421900000000278</v>
      </c>
      <c r="AI70">
        <v>54.031694999999999</v>
      </c>
      <c r="AJ70" s="76">
        <f t="shared" si="33"/>
        <v>610.265354</v>
      </c>
      <c r="AK70" s="183" t="s">
        <v>74</v>
      </c>
      <c r="AL70" s="251"/>
      <c r="AM70" s="391"/>
      <c r="AN70" s="9">
        <v>84.04222</v>
      </c>
      <c r="AO70" s="76">
        <f t="shared" si="34"/>
        <v>580.25482899999997</v>
      </c>
      <c r="AP70" s="183" t="s">
        <v>74</v>
      </c>
      <c r="AQ70" s="251"/>
      <c r="AR70" s="391"/>
      <c r="AS70" s="9">
        <v>78.010599999999997</v>
      </c>
      <c r="AT70" s="170">
        <f t="shared" si="48"/>
        <v>742.30764899999997</v>
      </c>
      <c r="AU70" s="183"/>
      <c r="AV70" s="251"/>
      <c r="AW70" s="391">
        <f>AU70-AT70</f>
        <v>-742.30764899999997</v>
      </c>
      <c r="AX70" s="41" t="s">
        <v>288</v>
      </c>
      <c r="AY70" s="9">
        <v>24</v>
      </c>
      <c r="AZ70" s="485">
        <f t="shared" si="35"/>
        <v>688.29704900000002</v>
      </c>
      <c r="BA70" s="486">
        <v>688.52549999999997</v>
      </c>
      <c r="BB70" s="313">
        <v>409.5</v>
      </c>
      <c r="BC70" s="117">
        <f t="shared" si="36"/>
        <v>0.22845099999995</v>
      </c>
      <c r="BD70">
        <v>54.010559999999998</v>
      </c>
      <c r="BE70" s="485">
        <f t="shared" si="37"/>
        <v>718.30760899999996</v>
      </c>
      <c r="BF70" s="486">
        <v>718.65520000000004</v>
      </c>
      <c r="BG70" s="313">
        <v>902.2</v>
      </c>
      <c r="BH70" s="117">
        <f t="shared" si="38"/>
        <v>0.34759100000007948</v>
      </c>
      <c r="BI70" s="493"/>
      <c r="BJ70" s="9">
        <v>138.05282499999998</v>
      </c>
      <c r="BK70" s="486">
        <f t="shared" si="49"/>
        <v>526.24422400000003</v>
      </c>
      <c r="BL70" s="486">
        <v>526.39769999999999</v>
      </c>
      <c r="BM70" s="313">
        <v>1269</v>
      </c>
      <c r="BN70" s="117">
        <f t="shared" si="39"/>
        <v>0.15347599999995509</v>
      </c>
      <c r="BO70" s="393"/>
      <c r="BP70" s="393"/>
      <c r="BQ70" s="9">
        <v>108.04226</v>
      </c>
      <c r="BR70" s="486">
        <f t="shared" si="50"/>
        <v>556.25478900000007</v>
      </c>
      <c r="BS70" s="115" t="s">
        <v>74</v>
      </c>
      <c r="BT70" s="116"/>
      <c r="BU70" s="117"/>
      <c r="BV70" s="393"/>
      <c r="BW70" s="393"/>
      <c r="BX70" s="393"/>
      <c r="BY70" s="393"/>
      <c r="BZ70" s="393"/>
      <c r="CA70" s="393"/>
      <c r="CB70" s="279">
        <v>180.06338</v>
      </c>
      <c r="CC70" s="139">
        <f t="shared" si="41"/>
        <v>808.33930899999996</v>
      </c>
      <c r="CD70" s="5"/>
      <c r="CE70" s="116"/>
      <c r="CF70" s="117"/>
      <c r="CG70" s="5"/>
      <c r="CN70" t="s">
        <v>256</v>
      </c>
      <c r="CQ70" t="s">
        <v>245</v>
      </c>
      <c r="CR70" t="s">
        <v>251</v>
      </c>
      <c r="CS70" t="s">
        <v>252</v>
      </c>
      <c r="CV70" t="s">
        <v>248</v>
      </c>
      <c r="CY70">
        <v>0.71</v>
      </c>
    </row>
    <row r="71" spans="1:104">
      <c r="B71" s="9">
        <f t="shared" si="42"/>
        <v>717.32359799999995</v>
      </c>
      <c r="C71" s="41"/>
      <c r="D71" s="41" t="s">
        <v>76</v>
      </c>
      <c r="E71">
        <v>5</v>
      </c>
      <c r="F71" s="115">
        <v>735.33416299999999</v>
      </c>
      <c r="G71" s="115">
        <v>735.5299</v>
      </c>
      <c r="H71" s="300">
        <v>5853</v>
      </c>
      <c r="I71" s="117">
        <f t="shared" si="27"/>
        <v>0.19573700000000827</v>
      </c>
      <c r="J71" s="9">
        <v>120.04226</v>
      </c>
      <c r="K71" s="118">
        <f t="shared" si="28"/>
        <v>615.29190300000005</v>
      </c>
      <c r="L71" s="118">
        <v>615.20740000000001</v>
      </c>
      <c r="M71" s="123">
        <v>1904</v>
      </c>
      <c r="N71" s="117">
        <f>L71-K71</f>
        <v>-8.4503000000040629E-2</v>
      </c>
      <c r="O71" s="9">
        <v>90.031694999999999</v>
      </c>
      <c r="P71" s="389">
        <f t="shared" si="29"/>
        <v>645.30246799999998</v>
      </c>
      <c r="Q71" s="389">
        <v>645.46410000000003</v>
      </c>
      <c r="R71" s="394">
        <v>926.7</v>
      </c>
      <c r="S71" s="117">
        <f t="shared" si="43"/>
        <v>0.16163200000005418</v>
      </c>
      <c r="T71" s="120">
        <v>150.05282399999999</v>
      </c>
      <c r="U71" s="395">
        <f t="shared" si="30"/>
        <v>585.281339</v>
      </c>
      <c r="V71" s="395">
        <v>585.32309999999995</v>
      </c>
      <c r="W71" s="396">
        <v>139.69999999999999</v>
      </c>
      <c r="X71" s="391">
        <f>V71-U71</f>
        <v>4.1760999999951309E-2</v>
      </c>
      <c r="Y71">
        <v>18.010565</v>
      </c>
      <c r="Z71" s="76">
        <f t="shared" si="31"/>
        <v>717.32359799999995</v>
      </c>
      <c r="AA71" s="186">
        <v>717.57870000000003</v>
      </c>
      <c r="AB71" s="192">
        <v>1368</v>
      </c>
      <c r="AC71" s="117">
        <f t="shared" si="44"/>
        <v>0.25510200000007899</v>
      </c>
      <c r="AD71">
        <v>36.021129999999999</v>
      </c>
      <c r="AE71" s="76">
        <f t="shared" si="32"/>
        <v>699.31303300000002</v>
      </c>
      <c r="AF71" s="183" t="s">
        <v>74</v>
      </c>
      <c r="AG71" s="116"/>
      <c r="AH71" s="391"/>
      <c r="AI71">
        <v>54.031694999999999</v>
      </c>
      <c r="AJ71" s="76">
        <f t="shared" si="33"/>
        <v>681.30246799999998</v>
      </c>
      <c r="AK71" s="494">
        <v>681.71370000000002</v>
      </c>
      <c r="AL71" s="495">
        <v>55.69</v>
      </c>
      <c r="AM71" s="487">
        <f t="shared" si="46"/>
        <v>0.4112320000000409</v>
      </c>
      <c r="AN71" s="9">
        <v>84.04222</v>
      </c>
      <c r="AO71" s="76">
        <f t="shared" si="34"/>
        <v>651.29194299999995</v>
      </c>
      <c r="AP71" s="170">
        <v>651.37130000000002</v>
      </c>
      <c r="AQ71" s="77">
        <v>298.8</v>
      </c>
      <c r="AR71" s="391">
        <f t="shared" si="47"/>
        <v>7.935700000007273E-2</v>
      </c>
      <c r="AS71" s="9">
        <v>78.010599999999997</v>
      </c>
      <c r="AT71" s="170">
        <f t="shared" si="48"/>
        <v>813.34476299999994</v>
      </c>
      <c r="AU71" s="183"/>
      <c r="AV71" s="116"/>
      <c r="AW71" s="391">
        <f>AU71-AT71</f>
        <v>-813.34476299999994</v>
      </c>
      <c r="AX71" s="41" t="s">
        <v>76</v>
      </c>
      <c r="AY71" s="9">
        <v>24</v>
      </c>
      <c r="AZ71" s="485">
        <f t="shared" si="35"/>
        <v>759.33416299999999</v>
      </c>
      <c r="BA71" s="115" t="s">
        <v>74</v>
      </c>
      <c r="BB71" s="116"/>
      <c r="BC71" s="117"/>
      <c r="BD71">
        <v>54.010559999999998</v>
      </c>
      <c r="BE71" s="485">
        <f t="shared" si="37"/>
        <v>789.34472299999993</v>
      </c>
      <c r="BF71" s="486">
        <v>789.57249999999999</v>
      </c>
      <c r="BG71" s="313">
        <v>1180</v>
      </c>
      <c r="BH71" s="117">
        <f t="shared" si="38"/>
        <v>0.22777700000006007</v>
      </c>
      <c r="BI71" s="92"/>
      <c r="BJ71" s="9">
        <v>138.05282499999998</v>
      </c>
      <c r="BK71" s="486">
        <f t="shared" si="49"/>
        <v>597.28133800000001</v>
      </c>
      <c r="BL71" s="486">
        <v>597.51969999999994</v>
      </c>
      <c r="BM71" s="313">
        <v>336.9</v>
      </c>
      <c r="BN71" s="117">
        <f t="shared" si="39"/>
        <v>0.23836199999993823</v>
      </c>
      <c r="BO71" s="117"/>
      <c r="BP71" s="117"/>
      <c r="BQ71" s="9">
        <v>108.04226</v>
      </c>
      <c r="BR71" s="486">
        <f t="shared" si="50"/>
        <v>627.29190300000005</v>
      </c>
      <c r="BS71" s="486">
        <v>627.35</v>
      </c>
      <c r="BT71" s="313">
        <v>1189</v>
      </c>
      <c r="BU71" s="117">
        <f t="shared" si="40"/>
        <v>5.8096999999975196E-2</v>
      </c>
      <c r="BV71" s="117"/>
      <c r="BW71" s="117"/>
      <c r="BX71" s="117"/>
      <c r="BY71" s="117"/>
      <c r="BZ71" s="117"/>
      <c r="CA71" s="117"/>
      <c r="CB71" s="279">
        <v>180.06338</v>
      </c>
      <c r="CC71" s="139">
        <f t="shared" si="41"/>
        <v>879.37642299999993</v>
      </c>
      <c r="CD71" s="5"/>
      <c r="CE71" s="116"/>
      <c r="CF71" s="117"/>
      <c r="CG71" s="5"/>
      <c r="CN71" t="s">
        <v>257</v>
      </c>
      <c r="CQ71" t="s">
        <v>245</v>
      </c>
      <c r="CY71">
        <v>4.3600000000000003</v>
      </c>
    </row>
    <row r="72" spans="1:104">
      <c r="B72" s="9">
        <f t="shared" si="42"/>
        <v>788.36071199999992</v>
      </c>
      <c r="C72" s="41"/>
      <c r="D72" s="41" t="s">
        <v>76</v>
      </c>
      <c r="E72">
        <v>6</v>
      </c>
      <c r="F72" s="115">
        <v>806.37127699999996</v>
      </c>
      <c r="G72" s="115">
        <v>806.57389999999998</v>
      </c>
      <c r="H72" s="300">
        <v>19040</v>
      </c>
      <c r="I72" s="117">
        <f t="shared" si="27"/>
        <v>0.20262300000001687</v>
      </c>
      <c r="J72" s="9">
        <v>120.04226</v>
      </c>
      <c r="K72" s="118">
        <f t="shared" si="28"/>
        <v>686.32901700000002</v>
      </c>
      <c r="L72" s="118">
        <v>686.44740000000002</v>
      </c>
      <c r="M72" s="123">
        <v>218.6</v>
      </c>
      <c r="N72" s="117">
        <f>L72-K72</f>
        <v>0.11838299999999435</v>
      </c>
      <c r="O72" s="9">
        <v>90.031694999999999</v>
      </c>
      <c r="P72" s="389">
        <f t="shared" si="29"/>
        <v>716.33958199999995</v>
      </c>
      <c r="Q72" s="389">
        <v>716.63040000000001</v>
      </c>
      <c r="R72" s="394">
        <v>642.9</v>
      </c>
      <c r="S72" s="117">
        <f t="shared" si="43"/>
        <v>0.29081800000005842</v>
      </c>
      <c r="T72" s="120">
        <v>150.05282399999999</v>
      </c>
      <c r="U72" s="395">
        <f t="shared" si="30"/>
        <v>656.31845299999998</v>
      </c>
      <c r="V72" s="395">
        <v>656.50649999999996</v>
      </c>
      <c r="W72" s="396">
        <v>601.9</v>
      </c>
      <c r="X72" s="391">
        <f>V72-U72</f>
        <v>0.1880469999999832</v>
      </c>
      <c r="Y72">
        <v>18.010565</v>
      </c>
      <c r="Z72" s="76">
        <f t="shared" si="31"/>
        <v>788.36071199999992</v>
      </c>
      <c r="AA72" s="186">
        <v>788.5675</v>
      </c>
      <c r="AB72" s="192">
        <v>5491</v>
      </c>
      <c r="AC72" s="117">
        <f t="shared" si="44"/>
        <v>0.20678800000007413</v>
      </c>
      <c r="AD72">
        <v>36.021129999999999</v>
      </c>
      <c r="AE72" s="76">
        <f t="shared" si="32"/>
        <v>770.35014699999999</v>
      </c>
      <c r="AF72" s="170">
        <v>770.38229999999999</v>
      </c>
      <c r="AG72" s="192">
        <v>10250</v>
      </c>
      <c r="AH72" s="391">
        <f t="shared" si="45"/>
        <v>3.2152999999993881E-2</v>
      </c>
      <c r="AI72">
        <v>54.031694999999999</v>
      </c>
      <c r="AJ72" s="76">
        <f t="shared" si="33"/>
        <v>752.33958199999995</v>
      </c>
      <c r="AK72" s="494">
        <v>752.76580000000001</v>
      </c>
      <c r="AL72" s="495">
        <v>2061</v>
      </c>
      <c r="AM72" s="487">
        <f t="shared" si="46"/>
        <v>0.4262180000000626</v>
      </c>
      <c r="AN72" s="9">
        <v>84.04222</v>
      </c>
      <c r="AO72" s="76">
        <f t="shared" si="34"/>
        <v>722.32905699999992</v>
      </c>
      <c r="AP72" s="170">
        <v>721.85509999999999</v>
      </c>
      <c r="AQ72" s="77">
        <v>1176</v>
      </c>
      <c r="AR72" s="487">
        <f t="shared" si="47"/>
        <v>-0.47395699999992758</v>
      </c>
      <c r="AS72" s="9">
        <v>78.010599999999997</v>
      </c>
      <c r="AT72" s="170">
        <f t="shared" si="48"/>
        <v>884.38187699999992</v>
      </c>
      <c r="AU72" s="183"/>
      <c r="AV72" s="116"/>
      <c r="AW72" s="391"/>
      <c r="AX72" s="41" t="s">
        <v>76</v>
      </c>
      <c r="AY72" s="9">
        <v>24</v>
      </c>
      <c r="AZ72" s="485">
        <f t="shared" si="35"/>
        <v>830.37127699999996</v>
      </c>
      <c r="BA72" s="115" t="s">
        <v>74</v>
      </c>
      <c r="BB72" s="116"/>
      <c r="BC72" s="117"/>
      <c r="BD72">
        <v>54.010559999999998</v>
      </c>
      <c r="BE72" s="485">
        <f t="shared" si="37"/>
        <v>860.3818369999999</v>
      </c>
      <c r="BF72" s="486">
        <v>860.48170000000005</v>
      </c>
      <c r="BG72" s="313">
        <v>1229</v>
      </c>
      <c r="BH72" s="117">
        <f t="shared" si="38"/>
        <v>9.9863000000141255E-2</v>
      </c>
      <c r="BI72" s="92"/>
      <c r="BJ72" s="9">
        <v>138.05282499999998</v>
      </c>
      <c r="BK72" s="486">
        <f t="shared" si="49"/>
        <v>668.31845199999998</v>
      </c>
      <c r="BL72" s="486">
        <v>668.53330000000005</v>
      </c>
      <c r="BM72" s="313">
        <v>354.3</v>
      </c>
      <c r="BN72" s="117">
        <f t="shared" si="39"/>
        <v>0.21484800000007453</v>
      </c>
      <c r="BO72" s="117"/>
      <c r="BP72" s="117"/>
      <c r="BQ72" s="9">
        <v>108.04226</v>
      </c>
      <c r="BR72" s="486">
        <f t="shared" si="50"/>
        <v>698.32901700000002</v>
      </c>
      <c r="BS72" s="486">
        <v>698.53470000000004</v>
      </c>
      <c r="BT72" s="313">
        <v>918.9</v>
      </c>
      <c r="BU72" s="117">
        <f t="shared" si="40"/>
        <v>0.20568300000002182</v>
      </c>
      <c r="BV72" s="117"/>
      <c r="BW72" s="117"/>
      <c r="BX72" s="117"/>
      <c r="BY72" s="117"/>
      <c r="BZ72" s="117"/>
      <c r="CA72" s="117"/>
      <c r="CB72" s="279">
        <v>180.06338</v>
      </c>
      <c r="CC72" s="139">
        <f t="shared" si="41"/>
        <v>950.41353699999991</v>
      </c>
      <c r="CD72" s="5"/>
      <c r="CE72" s="116"/>
      <c r="CF72" s="117"/>
      <c r="CG72" s="5"/>
      <c r="CN72" t="s">
        <v>258</v>
      </c>
      <c r="CR72" t="s">
        <v>251</v>
      </c>
      <c r="CS72" t="s">
        <v>252</v>
      </c>
      <c r="CT72" t="s">
        <v>246</v>
      </c>
      <c r="CU72" t="s">
        <v>247</v>
      </c>
      <c r="CY72">
        <v>0.92</v>
      </c>
      <c r="CZ72" t="s">
        <v>253</v>
      </c>
    </row>
    <row r="73" spans="1:104">
      <c r="B73" s="9">
        <f t="shared" si="42"/>
        <v>859.39782600000001</v>
      </c>
      <c r="C73" s="41"/>
      <c r="D73" s="41" t="s">
        <v>76</v>
      </c>
      <c r="E73">
        <v>7</v>
      </c>
      <c r="F73" s="115">
        <v>877.40839100000005</v>
      </c>
      <c r="G73" s="496">
        <v>877.58169999999996</v>
      </c>
      <c r="H73" s="300">
        <v>26000</v>
      </c>
      <c r="I73" s="117">
        <f t="shared" si="27"/>
        <v>0.17330899999990379</v>
      </c>
      <c r="J73" s="9">
        <v>120.04226</v>
      </c>
      <c r="K73" s="118">
        <f t="shared" si="28"/>
        <v>757.366131</v>
      </c>
      <c r="L73" s="118">
        <v>757.67619999999999</v>
      </c>
      <c r="M73" s="123">
        <v>67.349999999999994</v>
      </c>
      <c r="N73" s="117">
        <f>L73-K73</f>
        <v>0.3100689999999986</v>
      </c>
      <c r="O73" s="9">
        <v>90.031694999999999</v>
      </c>
      <c r="P73" s="389">
        <f t="shared" si="29"/>
        <v>787.37669600000004</v>
      </c>
      <c r="Q73" s="389">
        <v>787.76589999999999</v>
      </c>
      <c r="R73" s="394">
        <v>12870</v>
      </c>
      <c r="S73" s="117">
        <f t="shared" si="43"/>
        <v>0.3892039999999497</v>
      </c>
      <c r="T73" s="120">
        <v>150.05282399999999</v>
      </c>
      <c r="U73" s="395">
        <f t="shared" si="30"/>
        <v>727.35556700000006</v>
      </c>
      <c r="V73" s="183" t="s">
        <v>74</v>
      </c>
      <c r="W73" s="251"/>
      <c r="X73" s="391"/>
      <c r="Y73">
        <v>18.010565</v>
      </c>
      <c r="Z73" s="76">
        <f t="shared" si="31"/>
        <v>859.39782600000001</v>
      </c>
      <c r="AA73" s="115" t="s">
        <v>74</v>
      </c>
      <c r="AB73" s="116"/>
      <c r="AC73" s="117"/>
      <c r="AD73">
        <v>36.021129999999999</v>
      </c>
      <c r="AE73" s="76">
        <f t="shared" si="32"/>
        <v>841.38726100000008</v>
      </c>
      <c r="AF73" s="170">
        <v>841.21220000000005</v>
      </c>
      <c r="AG73" s="77">
        <v>644.79999999999995</v>
      </c>
      <c r="AH73" s="391">
        <f t="shared" si="45"/>
        <v>-0.17506100000002789</v>
      </c>
      <c r="AI73">
        <v>54.031694999999999</v>
      </c>
      <c r="AJ73" s="76">
        <f t="shared" si="33"/>
        <v>823.37669600000004</v>
      </c>
      <c r="AK73" s="183" t="s">
        <v>74</v>
      </c>
      <c r="AL73" s="116"/>
      <c r="AM73" s="391"/>
      <c r="AN73" s="9">
        <v>84.04222</v>
      </c>
      <c r="AO73" s="76">
        <f t="shared" si="34"/>
        <v>793.36617100000001</v>
      </c>
      <c r="AP73" s="170">
        <v>793.7242</v>
      </c>
      <c r="AQ73" s="77">
        <v>81.95</v>
      </c>
      <c r="AR73" s="391">
        <f t="shared" si="47"/>
        <v>0.35802899999998772</v>
      </c>
      <c r="AS73" s="9">
        <v>78.010599999999997</v>
      </c>
      <c r="AT73" s="170">
        <f t="shared" si="48"/>
        <v>955.41899100000001</v>
      </c>
      <c r="AU73" s="183"/>
      <c r="AV73" s="116"/>
      <c r="AW73" s="391"/>
      <c r="AX73" s="41" t="s">
        <v>76</v>
      </c>
      <c r="AY73" s="9">
        <v>24</v>
      </c>
      <c r="AZ73" s="485">
        <f t="shared" si="35"/>
        <v>901.40839100000005</v>
      </c>
      <c r="BA73" s="486">
        <v>901.16139999999996</v>
      </c>
      <c r="BB73" s="313">
        <v>165.7</v>
      </c>
      <c r="BC73" s="117">
        <f t="shared" si="36"/>
        <v>-0.24699100000009366</v>
      </c>
      <c r="BD73">
        <v>54.010559999999998</v>
      </c>
      <c r="BE73" s="485">
        <f t="shared" si="37"/>
        <v>931.41895100000011</v>
      </c>
      <c r="BF73" s="115" t="s">
        <v>74</v>
      </c>
      <c r="BG73" s="116"/>
      <c r="BH73" s="117"/>
      <c r="BI73" s="92"/>
      <c r="BJ73" s="9">
        <v>138.05282499999998</v>
      </c>
      <c r="BK73" s="486">
        <f t="shared" si="49"/>
        <v>739.35556600000007</v>
      </c>
      <c r="BL73" s="486">
        <v>739.56479999999999</v>
      </c>
      <c r="BM73" s="313">
        <v>1031</v>
      </c>
      <c r="BN73" s="117">
        <f t="shared" si="39"/>
        <v>0.20923399999992398</v>
      </c>
      <c r="BO73" s="117"/>
      <c r="BP73" s="117"/>
      <c r="BQ73" s="9">
        <v>108.04226</v>
      </c>
      <c r="BR73" s="486">
        <f t="shared" si="50"/>
        <v>769.366131</v>
      </c>
      <c r="BS73" s="486">
        <v>769.35550000000001</v>
      </c>
      <c r="BT73" s="313">
        <v>2242</v>
      </c>
      <c r="BU73" s="117">
        <f t="shared" si="40"/>
        <v>-1.0630999999989399E-2</v>
      </c>
      <c r="BV73" s="117"/>
      <c r="BW73" s="117"/>
      <c r="BX73" s="117"/>
      <c r="BY73" s="117"/>
      <c r="BZ73" s="117"/>
      <c r="CA73" s="117"/>
      <c r="CB73" s="279">
        <v>180.06338</v>
      </c>
      <c r="CC73" s="139">
        <f t="shared" si="41"/>
        <v>1021.4506510000001</v>
      </c>
      <c r="CD73" s="189">
        <v>703.74549999999999</v>
      </c>
      <c r="CE73" s="140">
        <v>702.2</v>
      </c>
      <c r="CF73" s="393">
        <f>CD73-CC73</f>
        <v>-317.70515100000011</v>
      </c>
      <c r="CG73" s="189" t="s">
        <v>194</v>
      </c>
      <c r="CN73" t="s">
        <v>259</v>
      </c>
      <c r="CQ73" t="s">
        <v>245</v>
      </c>
      <c r="CR73" t="s">
        <v>251</v>
      </c>
      <c r="CS73" t="s">
        <v>252</v>
      </c>
      <c r="CT73" t="s">
        <v>246</v>
      </c>
      <c r="CU73" t="s">
        <v>247</v>
      </c>
      <c r="CY73">
        <v>1.1499999999999999</v>
      </c>
    </row>
    <row r="74" spans="1:104">
      <c r="B74" s="9">
        <f t="shared" si="42"/>
        <v>990.43831</v>
      </c>
      <c r="C74" s="41"/>
      <c r="D74" s="41" t="s">
        <v>289</v>
      </c>
      <c r="E74">
        <v>8</v>
      </c>
      <c r="F74" s="115">
        <v>1008.448875</v>
      </c>
      <c r="G74" s="115">
        <v>1008.629</v>
      </c>
      <c r="H74" s="300">
        <v>20500</v>
      </c>
      <c r="I74" s="117">
        <f t="shared" si="27"/>
        <v>0.18012499999997544</v>
      </c>
      <c r="J74" s="9">
        <v>120.04226</v>
      </c>
      <c r="K74" s="118">
        <f t="shared" si="28"/>
        <v>888.4066150000001</v>
      </c>
      <c r="L74" s="115" t="s">
        <v>74</v>
      </c>
      <c r="M74" s="116"/>
      <c r="N74" s="117"/>
      <c r="O74" s="9">
        <v>90.031694999999999</v>
      </c>
      <c r="P74" s="389">
        <f t="shared" si="29"/>
        <v>918.41718000000003</v>
      </c>
      <c r="Q74" s="389">
        <v>918.60860000000002</v>
      </c>
      <c r="R74" s="394">
        <v>337.2</v>
      </c>
      <c r="S74" s="117">
        <f t="shared" si="43"/>
        <v>0.19141999999999371</v>
      </c>
      <c r="T74" s="120">
        <v>150.05282399999999</v>
      </c>
      <c r="U74" s="395">
        <f t="shared" si="30"/>
        <v>858.39605100000006</v>
      </c>
      <c r="V74" s="183" t="s">
        <v>74</v>
      </c>
      <c r="W74" s="251"/>
      <c r="X74" s="391"/>
      <c r="Y74">
        <v>18.010565</v>
      </c>
      <c r="Z74" s="76">
        <f t="shared" si="31"/>
        <v>990.43831</v>
      </c>
      <c r="AA74" s="186">
        <v>990.6069</v>
      </c>
      <c r="AB74" s="192">
        <v>626.70000000000005</v>
      </c>
      <c r="AC74" s="117">
        <f t="shared" si="44"/>
        <v>0.16858999999999469</v>
      </c>
      <c r="AD74">
        <v>36.021129999999999</v>
      </c>
      <c r="AE74" s="76">
        <f t="shared" si="32"/>
        <v>972.42774500000007</v>
      </c>
      <c r="AF74" s="183" t="s">
        <v>74</v>
      </c>
      <c r="AG74" s="116"/>
      <c r="AH74" s="391"/>
      <c r="AI74">
        <v>54.031694999999999</v>
      </c>
      <c r="AJ74" s="76">
        <f t="shared" si="33"/>
        <v>954.41718000000003</v>
      </c>
      <c r="AK74" s="170">
        <v>954.63520000000005</v>
      </c>
      <c r="AL74" s="77">
        <v>286.2</v>
      </c>
      <c r="AM74" s="391">
        <f t="shared" si="46"/>
        <v>0.21802000000002408</v>
      </c>
      <c r="AN74" s="9">
        <v>84.04222</v>
      </c>
      <c r="AO74" s="76">
        <f t="shared" si="34"/>
        <v>924.406655</v>
      </c>
      <c r="AP74" s="170">
        <v>924.76179999999999</v>
      </c>
      <c r="AQ74" s="77">
        <v>1440</v>
      </c>
      <c r="AR74" s="391">
        <f t="shared" si="47"/>
        <v>0.35514499999999316</v>
      </c>
      <c r="AS74" s="9">
        <v>78.010599999999997</v>
      </c>
      <c r="AT74" s="170">
        <f t="shared" si="48"/>
        <v>1086.4594750000001</v>
      </c>
      <c r="AU74" s="183"/>
      <c r="AV74" s="116"/>
      <c r="AW74" s="391"/>
      <c r="AX74" s="41" t="s">
        <v>289</v>
      </c>
      <c r="AY74" s="9">
        <v>24</v>
      </c>
      <c r="AZ74" s="485">
        <f t="shared" si="35"/>
        <v>1032.448875</v>
      </c>
      <c r="BA74" s="486">
        <v>1032.7688000000001</v>
      </c>
      <c r="BB74" s="313">
        <v>266.39999999999998</v>
      </c>
      <c r="BC74" s="117">
        <f t="shared" si="36"/>
        <v>0.31992500000001201</v>
      </c>
      <c r="BD74">
        <v>54.010559999999998</v>
      </c>
      <c r="BE74" s="485">
        <f t="shared" si="37"/>
        <v>1062.459435</v>
      </c>
      <c r="BF74" s="115" t="s">
        <v>74</v>
      </c>
      <c r="BG74" s="116"/>
      <c r="BH74" s="117"/>
      <c r="BI74" s="92"/>
      <c r="BJ74" s="9">
        <v>138.05282499999998</v>
      </c>
      <c r="BK74" s="486">
        <f t="shared" si="49"/>
        <v>870.39605000000006</v>
      </c>
      <c r="BL74" s="115" t="s">
        <v>74</v>
      </c>
      <c r="BM74" s="116"/>
      <c r="BN74" s="117"/>
      <c r="BO74" s="117"/>
      <c r="BP74" s="117"/>
      <c r="BQ74" s="9">
        <v>108.04226</v>
      </c>
      <c r="BR74" s="486">
        <f t="shared" si="50"/>
        <v>900.4066150000001</v>
      </c>
      <c r="BS74" s="115" t="s">
        <v>74</v>
      </c>
      <c r="BT74" s="116"/>
      <c r="BU74" s="117"/>
      <c r="BV74" s="117"/>
      <c r="BW74" s="117"/>
      <c r="BX74" s="117"/>
      <c r="BY74" s="117"/>
      <c r="BZ74" s="117"/>
      <c r="CA74" s="117"/>
      <c r="CB74" s="279">
        <v>180.06338</v>
      </c>
      <c r="CC74" s="139">
        <f t="shared" si="41"/>
        <v>1152.491135</v>
      </c>
      <c r="CD74" s="5"/>
      <c r="CE74" s="116"/>
      <c r="CF74" s="117"/>
      <c r="CN74" t="s">
        <v>260</v>
      </c>
      <c r="CR74" t="s">
        <v>251</v>
      </c>
      <c r="CS74" t="s">
        <v>252</v>
      </c>
      <c r="CT74" t="s">
        <v>246</v>
      </c>
      <c r="CU74" t="s">
        <v>247</v>
      </c>
      <c r="CV74" t="s">
        <v>248</v>
      </c>
      <c r="CY74">
        <v>2.5499999999999998</v>
      </c>
      <c r="CZ74" t="s">
        <v>254</v>
      </c>
    </row>
    <row r="75" spans="1:104">
      <c r="D75" s="41" t="s">
        <v>49</v>
      </c>
      <c r="E75">
        <v>9</v>
      </c>
      <c r="F75" s="4"/>
      <c r="G75" s="4"/>
      <c r="H75" s="38">
        <f>SUM(H67:H74)</f>
        <v>80647.3</v>
      </c>
      <c r="I75" s="4"/>
      <c r="J75" s="4"/>
      <c r="K75" s="4"/>
      <c r="L75" s="4"/>
      <c r="M75" s="38">
        <f>SUM(M69:M74)</f>
        <v>7703.35</v>
      </c>
      <c r="N75" s="4"/>
      <c r="O75" s="4"/>
      <c r="P75" s="4"/>
      <c r="Q75" s="4"/>
      <c r="R75" s="38">
        <f>SUM(R69:R74)</f>
        <v>28226.799999999999</v>
      </c>
      <c r="S75" s="4"/>
      <c r="T75" s="4"/>
      <c r="U75" s="4"/>
      <c r="V75" s="4"/>
      <c r="W75" s="38">
        <f>SUM(W69:W74)</f>
        <v>3279.6</v>
      </c>
      <c r="X75" s="4"/>
      <c r="Y75" s="4"/>
      <c r="Z75" s="4"/>
      <c r="AA75" s="4"/>
      <c r="AB75" s="38">
        <f>SUM(AB69:AB74)</f>
        <v>14006.7</v>
      </c>
      <c r="AC75" s="397"/>
      <c r="AD75" s="3"/>
      <c r="AE75" s="3"/>
      <c r="AF75" s="3"/>
      <c r="AG75" s="38">
        <f>SUM(AG68:AG74)</f>
        <v>13263.14</v>
      </c>
      <c r="AH75" s="3"/>
      <c r="AI75" s="3"/>
      <c r="AJ75" s="3"/>
      <c r="AK75" s="3"/>
      <c r="AL75" s="38">
        <f>SUM(AL68:AL74)</f>
        <v>2771.39</v>
      </c>
      <c r="AM75" s="4"/>
      <c r="AN75" s="3"/>
      <c r="AO75" s="3"/>
      <c r="AP75" s="3"/>
      <c r="AQ75" s="38">
        <f>SUM(AQ69:AQ74)</f>
        <v>9844.75</v>
      </c>
      <c r="AR75" s="4"/>
      <c r="AS75" s="3"/>
      <c r="AT75" s="3"/>
      <c r="AU75" s="3"/>
      <c r="AV75" s="38">
        <f>SUM(AV68:AV74)</f>
        <v>0</v>
      </c>
      <c r="AW75" s="4"/>
      <c r="AX75" s="41" t="s">
        <v>49</v>
      </c>
      <c r="AY75" s="4"/>
      <c r="AZ75" s="4"/>
      <c r="BA75" s="4"/>
      <c r="BB75" s="38">
        <f>SUM(BB68:BB74)</f>
        <v>9591.6</v>
      </c>
      <c r="BC75" s="4"/>
      <c r="BD75" s="4"/>
      <c r="BE75" s="4"/>
      <c r="BF75" s="4"/>
      <c r="BG75" s="38">
        <f>SUM(BG67:BG74)</f>
        <v>7296.7</v>
      </c>
      <c r="BH75" s="4"/>
      <c r="BJ75" s="4"/>
      <c r="BK75" s="4"/>
      <c r="BL75" s="4"/>
      <c r="BM75" s="38">
        <f>SUM(BM69:BM74)</f>
        <v>3590.9</v>
      </c>
      <c r="BN75" s="4"/>
      <c r="BO75" s="4"/>
      <c r="BP75" s="4"/>
      <c r="BQ75" s="4"/>
      <c r="BR75" s="4"/>
      <c r="BS75" s="4"/>
      <c r="BT75" s="38">
        <f>SUM(BT67:BT74)</f>
        <v>6624.8</v>
      </c>
      <c r="BU75" s="4"/>
      <c r="BV75" s="4"/>
      <c r="BW75" s="4"/>
      <c r="BX75" s="4"/>
      <c r="BY75" s="4"/>
      <c r="BZ75" s="4"/>
      <c r="CA75" s="4"/>
      <c r="CN75" t="s">
        <v>373</v>
      </c>
      <c r="CQ75" t="s">
        <v>245</v>
      </c>
      <c r="CR75" t="s">
        <v>251</v>
      </c>
      <c r="CS75" t="s">
        <v>252</v>
      </c>
    </row>
    <row r="76" spans="1:104">
      <c r="H76" s="130">
        <v>1</v>
      </c>
      <c r="M76" s="130">
        <f>M75/H75</f>
        <v>9.5519006835938711E-2</v>
      </c>
      <c r="R76" s="130">
        <f>R75/H75</f>
        <v>0.35000303791943438</v>
      </c>
      <c r="W76" s="130">
        <f>W75/H75</f>
        <v>4.0665961538699988E-2</v>
      </c>
      <c r="AB76" s="130">
        <f>AB75/H75</f>
        <v>0.17367847404686829</v>
      </c>
      <c r="AG76" s="130">
        <f>AG75/H75</f>
        <v>0.16445857455860269</v>
      </c>
      <c r="AJ76" s="484" t="s">
        <v>144</v>
      </c>
      <c r="AL76" s="130">
        <f>AL75/H75</f>
        <v>3.4364324658110061E-2</v>
      </c>
      <c r="AM76" s="497"/>
      <c r="AN76" s="497"/>
      <c r="AO76" s="497"/>
      <c r="AP76" s="497"/>
      <c r="AQ76" s="130">
        <f>AQ75/H75</f>
        <v>0.12207166265950627</v>
      </c>
      <c r="BB76" s="130">
        <f>BB75/H75</f>
        <v>0.1189326859051698</v>
      </c>
      <c r="BG76" s="130">
        <f>BG75/H75</f>
        <v>9.0476680558431583E-2</v>
      </c>
      <c r="BM76" s="130">
        <f>BM75/H75</f>
        <v>4.4525979171032383E-2</v>
      </c>
      <c r="BT76" s="130">
        <f>BT75/H75</f>
        <v>8.2145341505543271E-2</v>
      </c>
      <c r="CN76" t="s">
        <v>374</v>
      </c>
      <c r="CQ76" t="s">
        <v>245</v>
      </c>
      <c r="CR76" t="s">
        <v>251</v>
      </c>
      <c r="CS76" t="s">
        <v>252</v>
      </c>
      <c r="CT76" t="s">
        <v>246</v>
      </c>
      <c r="CV76" t="s">
        <v>248</v>
      </c>
      <c r="CW76" t="s">
        <v>249</v>
      </c>
      <c r="CY76">
        <v>1.19</v>
      </c>
      <c r="CZ76" t="s">
        <v>250</v>
      </c>
    </row>
    <row r="77" spans="1:104">
      <c r="BB77" s="498">
        <f>BB75/H116</f>
        <v>12.172081218274112</v>
      </c>
      <c r="BG77" s="499">
        <f>BG75/H116</f>
        <v>9.2597715736040609</v>
      </c>
      <c r="CN77" t="s">
        <v>375</v>
      </c>
      <c r="CQ77" t="s">
        <v>245</v>
      </c>
      <c r="CR77" t="s">
        <v>251</v>
      </c>
      <c r="CS77" t="s">
        <v>252</v>
      </c>
      <c r="CT77" t="s">
        <v>246</v>
      </c>
      <c r="CU77" t="s">
        <v>247</v>
      </c>
      <c r="CV77" t="s">
        <v>248</v>
      </c>
      <c r="CW77" t="s">
        <v>249</v>
      </c>
      <c r="CY77">
        <v>2.89</v>
      </c>
    </row>
    <row r="78" spans="1:104">
      <c r="A78" s="196"/>
      <c r="B78" s="152"/>
      <c r="C78" s="197"/>
      <c r="D78" s="198" t="s">
        <v>67</v>
      </c>
      <c r="E78" s="198" t="s">
        <v>68</v>
      </c>
      <c r="F78" s="199" t="s">
        <v>64</v>
      </c>
      <c r="G78" s="200" t="s">
        <v>61</v>
      </c>
      <c r="H78" s="82" t="s">
        <v>208</v>
      </c>
      <c r="I78" s="152"/>
      <c r="AO78" s="9">
        <v>300.10564799999997</v>
      </c>
      <c r="AP78" s="188" t="s">
        <v>376</v>
      </c>
      <c r="CN78" t="s">
        <v>377</v>
      </c>
      <c r="CR78" t="s">
        <v>251</v>
      </c>
      <c r="CT78" t="s">
        <v>246</v>
      </c>
      <c r="CU78" t="s">
        <v>247</v>
      </c>
      <c r="CV78" t="s">
        <v>248</v>
      </c>
      <c r="CY78">
        <v>0.37</v>
      </c>
    </row>
    <row r="79" spans="1:104" s="188" customFormat="1">
      <c r="A79" s="196" t="s">
        <v>142</v>
      </c>
      <c r="B79" s="152" t="s">
        <v>139</v>
      </c>
      <c r="C79" s="152"/>
      <c r="D79" s="202">
        <v>974.49099546999992</v>
      </c>
      <c r="E79" s="202">
        <v>974.63040000000001</v>
      </c>
      <c r="F79" s="203">
        <v>277.7</v>
      </c>
      <c r="G79" s="204">
        <v>0.13940453000009256</v>
      </c>
      <c r="H79" s="82" t="s">
        <v>209</v>
      </c>
      <c r="I79" s="152"/>
      <c r="J79" s="130"/>
      <c r="K79" s="130"/>
      <c r="L79" s="130"/>
      <c r="N79" s="130"/>
      <c r="O79" s="130"/>
      <c r="P79" s="130"/>
      <c r="Q79" s="130"/>
      <c r="T79" s="259" t="s">
        <v>378</v>
      </c>
      <c r="U79" s="398" t="s">
        <v>272</v>
      </c>
      <c r="V79" s="399" t="s">
        <v>171</v>
      </c>
      <c r="W79" s="130"/>
      <c r="X79" s="130"/>
      <c r="Y79" s="130"/>
      <c r="Z79" s="500" t="s">
        <v>379</v>
      </c>
      <c r="AA79" s="130"/>
      <c r="AB79" s="130"/>
      <c r="AC79" s="130"/>
      <c r="AD79" s="130"/>
      <c r="AE79" s="130"/>
      <c r="AF79" s="130"/>
      <c r="AG79" s="130"/>
      <c r="AH79" s="130"/>
      <c r="AI79" s="130"/>
      <c r="AJ79" s="500" t="s">
        <v>380</v>
      </c>
      <c r="AK79" s="130"/>
      <c r="AL79" s="130"/>
      <c r="AO79" s="9">
        <v>120.04226</v>
      </c>
      <c r="AP79" s="398" t="s">
        <v>272</v>
      </c>
      <c r="AQ79" s="399" t="s">
        <v>171</v>
      </c>
      <c r="AR79" s="130"/>
      <c r="AS79" s="130"/>
      <c r="AV79" s="398" t="s">
        <v>272</v>
      </c>
      <c r="AW79" s="399" t="s">
        <v>171</v>
      </c>
      <c r="AX79" s="130"/>
      <c r="AY79" s="130"/>
      <c r="CN79" s="188" t="s">
        <v>381</v>
      </c>
      <c r="CQ79" s="188" t="s">
        <v>251</v>
      </c>
      <c r="CR79" s="188" t="s">
        <v>252</v>
      </c>
      <c r="CS79" s="188" t="s">
        <v>246</v>
      </c>
      <c r="CT79" s="188" t="s">
        <v>247</v>
      </c>
      <c r="CV79" s="188" t="s">
        <v>249</v>
      </c>
      <c r="CY79" s="188">
        <v>0.69</v>
      </c>
      <c r="CZ79" s="188" t="s">
        <v>253</v>
      </c>
    </row>
    <row r="80" spans="1:104">
      <c r="A80" s="196" t="s">
        <v>142</v>
      </c>
      <c r="B80" s="152" t="s">
        <v>141</v>
      </c>
      <c r="C80" s="152"/>
      <c r="D80" s="202" t="s">
        <v>74</v>
      </c>
      <c r="E80" s="202"/>
      <c r="F80" s="203"/>
      <c r="G80" s="204"/>
      <c r="H80" s="82"/>
      <c r="I80" s="152"/>
      <c r="M80" s="25" t="s">
        <v>71</v>
      </c>
      <c r="N80" t="s">
        <v>72</v>
      </c>
      <c r="O80" t="s">
        <v>73</v>
      </c>
      <c r="S80" s="52" t="s">
        <v>355</v>
      </c>
      <c r="T80" s="134" t="s">
        <v>173</v>
      </c>
      <c r="U80" s="135" t="s">
        <v>382</v>
      </c>
      <c r="V80" s="135" t="s">
        <v>382</v>
      </c>
      <c r="W80" s="109" t="s">
        <v>64</v>
      </c>
      <c r="X80" s="109" t="s">
        <v>116</v>
      </c>
      <c r="Y80" t="s">
        <v>383</v>
      </c>
      <c r="Z80" s="501" t="s">
        <v>284</v>
      </c>
      <c r="AA80" s="41"/>
      <c r="AB80" s="11"/>
      <c r="AC80" s="9"/>
      <c r="AD80" s="9"/>
      <c r="AE80" s="25" t="s">
        <v>208</v>
      </c>
      <c r="AF80" s="9"/>
      <c r="AG80" s="9"/>
      <c r="AH80" s="9"/>
      <c r="AI80" s="9"/>
      <c r="AJ80" s="502" t="s">
        <v>384</v>
      </c>
      <c r="AK80" s="9"/>
      <c r="AL80" s="9"/>
      <c r="AN80" s="52" t="s">
        <v>355</v>
      </c>
      <c r="AO80" s="134"/>
      <c r="AP80" s="135" t="s">
        <v>174</v>
      </c>
      <c r="AQ80" s="108" t="s">
        <v>175</v>
      </c>
      <c r="AR80" s="109" t="s">
        <v>64</v>
      </c>
      <c r="AS80" s="109" t="s">
        <v>116</v>
      </c>
      <c r="AT80" s="25"/>
      <c r="AU80" s="134" t="s">
        <v>173</v>
      </c>
      <c r="AV80" s="135" t="s">
        <v>174</v>
      </c>
      <c r="AW80" s="108" t="s">
        <v>175</v>
      </c>
      <c r="AX80" s="109" t="s">
        <v>64</v>
      </c>
      <c r="AY80" s="109" t="s">
        <v>116</v>
      </c>
      <c r="BD80" s="25"/>
      <c r="BI80" s="25"/>
      <c r="BK80" s="94"/>
      <c r="CN80" t="s">
        <v>385</v>
      </c>
      <c r="CQ80" t="s">
        <v>251</v>
      </c>
      <c r="CT80" t="s">
        <v>247</v>
      </c>
      <c r="CU80" t="s">
        <v>248</v>
      </c>
      <c r="CY80">
        <v>0.26</v>
      </c>
    </row>
    <row r="81" spans="1:104">
      <c r="A81" s="196" t="s">
        <v>211</v>
      </c>
      <c r="B81" s="152" t="s">
        <v>139</v>
      </c>
      <c r="C81" s="152"/>
      <c r="D81" s="202">
        <v>975.47500146999994</v>
      </c>
      <c r="E81" s="202">
        <v>975.76499999999999</v>
      </c>
      <c r="F81" s="203">
        <v>1038</v>
      </c>
      <c r="G81" s="204">
        <f>E81-D81</f>
        <v>0.28999853000004805</v>
      </c>
      <c r="H81" s="205" t="s">
        <v>212</v>
      </c>
      <c r="I81" s="206" t="s">
        <v>149</v>
      </c>
      <c r="M81">
        <v>18.010565</v>
      </c>
      <c r="N81">
        <v>36.021129999999999</v>
      </c>
      <c r="O81">
        <v>54.031694999999999</v>
      </c>
      <c r="S81" s="41" t="s">
        <v>45</v>
      </c>
      <c r="T81" s="5" t="s">
        <v>177</v>
      </c>
      <c r="U81" s="138" t="s">
        <v>67</v>
      </c>
      <c r="V81" s="109" t="s">
        <v>167</v>
      </c>
      <c r="W81" s="5"/>
      <c r="X81" s="109" t="s">
        <v>65</v>
      </c>
      <c r="Z81" s="138" t="s">
        <v>67</v>
      </c>
      <c r="AA81" s="109" t="s">
        <v>167</v>
      </c>
      <c r="AB81" s="109" t="s">
        <v>64</v>
      </c>
      <c r="AC81" s="109" t="s">
        <v>65</v>
      </c>
      <c r="AE81" s="138" t="s">
        <v>67</v>
      </c>
      <c r="AF81" s="109" t="s">
        <v>167</v>
      </c>
      <c r="AG81" s="109" t="s">
        <v>64</v>
      </c>
      <c r="AH81" s="109" t="s">
        <v>65</v>
      </c>
      <c r="AJ81" s="347" t="s">
        <v>284</v>
      </c>
      <c r="AK81" s="109" t="s">
        <v>167</v>
      </c>
      <c r="AL81" s="109" t="s">
        <v>64</v>
      </c>
      <c r="AM81" s="109" t="s">
        <v>65</v>
      </c>
      <c r="AN81" s="41" t="s">
        <v>45</v>
      </c>
      <c r="AO81" s="5" t="s">
        <v>208</v>
      </c>
      <c r="AP81" s="138" t="s">
        <v>67</v>
      </c>
      <c r="AQ81" s="109" t="s">
        <v>167</v>
      </c>
      <c r="AR81" s="5"/>
      <c r="AS81" s="109" t="s">
        <v>65</v>
      </c>
      <c r="AU81" s="5" t="s">
        <v>208</v>
      </c>
      <c r="AV81" s="138" t="s">
        <v>67</v>
      </c>
      <c r="AW81" s="109" t="s">
        <v>167</v>
      </c>
      <c r="AX81" s="5"/>
      <c r="AY81" s="109" t="s">
        <v>65</v>
      </c>
      <c r="CN81" t="s">
        <v>386</v>
      </c>
      <c r="CQ81" t="s">
        <v>251</v>
      </c>
      <c r="CR81" t="s">
        <v>252</v>
      </c>
      <c r="CS81" t="s">
        <v>246</v>
      </c>
      <c r="CT81" t="s">
        <v>247</v>
      </c>
      <c r="CU81" t="s">
        <v>248</v>
      </c>
      <c r="CV81" t="s">
        <v>249</v>
      </c>
      <c r="CY81">
        <v>2.0099999999999998</v>
      </c>
      <c r="CZ81" t="s">
        <v>254</v>
      </c>
    </row>
    <row r="82" spans="1:104">
      <c r="A82" s="196" t="s">
        <v>211</v>
      </c>
      <c r="B82" s="152" t="s">
        <v>141</v>
      </c>
      <c r="C82" s="152"/>
      <c r="D82" s="202">
        <v>488.24113873499999</v>
      </c>
      <c r="E82" s="207">
        <v>488.43380000000002</v>
      </c>
      <c r="F82" s="203">
        <v>28370</v>
      </c>
      <c r="G82" s="204">
        <v>0.19266126500002656</v>
      </c>
      <c r="H82" s="205" t="s">
        <v>212</v>
      </c>
      <c r="I82" s="206" t="s">
        <v>149</v>
      </c>
      <c r="Q82" s="9">
        <f>K49-CB83</f>
        <v>733.39128700000003</v>
      </c>
      <c r="S82" s="41" t="s">
        <v>59</v>
      </c>
      <c r="T82" s="407">
        <v>324.10563999999999</v>
      </c>
      <c r="U82" s="139">
        <f>F67+T82</f>
        <v>481.21402799999998</v>
      </c>
      <c r="V82" s="189">
        <v>481.15230000000003</v>
      </c>
      <c r="W82" s="140">
        <v>1183</v>
      </c>
      <c r="X82" s="117">
        <f>V82-U82</f>
        <v>-6.1727999999959593E-2</v>
      </c>
      <c r="Y82">
        <v>300.10564799999997</v>
      </c>
      <c r="Z82" s="139">
        <f>U82-Y82</f>
        <v>181.10838000000001</v>
      </c>
      <c r="AA82" s="115" t="s">
        <v>180</v>
      </c>
      <c r="AB82" s="5"/>
      <c r="AC82" s="115"/>
      <c r="AD82">
        <v>270.09508399999999</v>
      </c>
      <c r="AE82" s="139">
        <f>U82-AD82</f>
        <v>211.118944</v>
      </c>
      <c r="AF82" s="189">
        <v>211.25810000000001</v>
      </c>
      <c r="AG82" s="140">
        <v>543</v>
      </c>
      <c r="AH82" s="117">
        <f>AF82-AE82</f>
        <v>0.13915600000001405</v>
      </c>
      <c r="AI82" s="8">
        <v>462.15846799999997</v>
      </c>
      <c r="AJ82" s="139">
        <f>U82-AI82</f>
        <v>19.055560000000014</v>
      </c>
      <c r="AK82" s="5" t="s">
        <v>93</v>
      </c>
      <c r="AL82" s="5"/>
      <c r="AM82" s="5"/>
      <c r="AN82" s="41" t="s">
        <v>59</v>
      </c>
      <c r="AO82">
        <v>420.14790799999997</v>
      </c>
      <c r="AP82" s="139">
        <f>U82-AO82</f>
        <v>61.066120000000012</v>
      </c>
      <c r="AQ82" s="5" t="s">
        <v>93</v>
      </c>
      <c r="AR82" s="116"/>
      <c r="AS82" s="117" t="e">
        <f>AQ82-AP82</f>
        <v>#VALUE!</v>
      </c>
      <c r="AU82">
        <v>390.13734299999999</v>
      </c>
      <c r="AV82" s="139">
        <f>U82-AU82</f>
        <v>91.076684999999998</v>
      </c>
      <c r="AW82" s="5" t="s">
        <v>93</v>
      </c>
      <c r="AX82" s="116"/>
      <c r="AY82" s="117"/>
      <c r="CN82" t="s">
        <v>387</v>
      </c>
      <c r="CQ82" t="s">
        <v>245</v>
      </c>
      <c r="CR82" t="s">
        <v>251</v>
      </c>
      <c r="CS82" t="s">
        <v>252</v>
      </c>
      <c r="CT82" t="s">
        <v>246</v>
      </c>
      <c r="CU82" t="s">
        <v>247</v>
      </c>
      <c r="CV82" t="s">
        <v>248</v>
      </c>
      <c r="CW82" t="s">
        <v>249</v>
      </c>
      <c r="CY82">
        <v>1</v>
      </c>
    </row>
    <row r="83" spans="1:104">
      <c r="A83" s="196" t="s">
        <v>144</v>
      </c>
      <c r="B83" s="152" t="s">
        <v>139</v>
      </c>
      <c r="C83" s="152"/>
      <c r="D83" s="202">
        <v>992.50157547000003</v>
      </c>
      <c r="E83" s="202">
        <v>992.6952</v>
      </c>
      <c r="F83" s="203">
        <v>14850</v>
      </c>
      <c r="G83" s="204">
        <v>0.19362452999996549</v>
      </c>
      <c r="H83" s="82" t="s">
        <v>173</v>
      </c>
      <c r="I83" s="152"/>
      <c r="S83" s="347" t="s">
        <v>56</v>
      </c>
      <c r="T83">
        <v>324.10563999999999</v>
      </c>
      <c r="U83" s="139">
        <f t="shared" ref="U83:U89" si="51">F68+T83</f>
        <v>746.27603199999999</v>
      </c>
      <c r="V83" s="115" t="s">
        <v>55</v>
      </c>
      <c r="W83" s="116"/>
      <c r="X83" s="117"/>
      <c r="Y83">
        <v>300.10564799999997</v>
      </c>
      <c r="Z83" s="139">
        <f t="shared" ref="Z83:Z89" si="52">U83-Y83</f>
        <v>446.17038400000001</v>
      </c>
      <c r="AA83" s="139">
        <v>446.37849999999997</v>
      </c>
      <c r="AB83" s="140">
        <v>8750</v>
      </c>
      <c r="AC83" s="117">
        <f t="shared" ref="AC83:AC89" si="53">AA83-Z83</f>
        <v>0.20811599999996133</v>
      </c>
      <c r="AD83">
        <v>270.09508399999999</v>
      </c>
      <c r="AE83" s="139">
        <f t="shared" ref="AE83:AE89" si="54">U83-AD83</f>
        <v>476.180948</v>
      </c>
      <c r="AF83" s="189">
        <v>476.16090000000003</v>
      </c>
      <c r="AG83" s="140">
        <v>2576</v>
      </c>
      <c r="AH83" s="117">
        <f t="shared" ref="AH83:AH87" si="55">AF83-AE83</f>
        <v>-2.0047999999974309E-2</v>
      </c>
      <c r="AI83" s="8">
        <v>462.15846799999997</v>
      </c>
      <c r="AJ83" s="139">
        <f t="shared" ref="AJ83:AJ89" si="56">U83-AI83</f>
        <v>284.11756400000002</v>
      </c>
      <c r="AK83" s="139">
        <v>284.40859999999998</v>
      </c>
      <c r="AL83" s="140">
        <v>224.9</v>
      </c>
      <c r="AM83" s="117">
        <f>AK83-AJ83</f>
        <v>0.29103599999996277</v>
      </c>
      <c r="AN83" s="347" t="s">
        <v>56</v>
      </c>
      <c r="AO83">
        <v>420.14790799999997</v>
      </c>
      <c r="AP83" s="139">
        <f t="shared" ref="AP83:AP89" si="57">U83-AO83</f>
        <v>326.12812400000001</v>
      </c>
      <c r="AQ83" s="139">
        <v>326.03550000000001</v>
      </c>
      <c r="AR83" s="140">
        <v>295.10000000000002</v>
      </c>
      <c r="AS83" s="117">
        <f>AQ83-AP83</f>
        <v>-9.2624000000000706E-2</v>
      </c>
      <c r="AU83">
        <v>390.13734299999999</v>
      </c>
      <c r="AV83" s="139">
        <f t="shared" ref="AV83:AV89" si="58">U83-AU83</f>
        <v>356.138689</v>
      </c>
      <c r="AW83" s="115" t="s">
        <v>74</v>
      </c>
      <c r="AX83" s="116"/>
      <c r="AY83" s="117"/>
      <c r="CB83" s="152">
        <v>162.05282</v>
      </c>
      <c r="CN83" t="s">
        <v>388</v>
      </c>
      <c r="CP83" s="8" t="s">
        <v>59</v>
      </c>
      <c r="CQ83" s="8" t="s">
        <v>389</v>
      </c>
      <c r="CR83" s="8" t="s">
        <v>286</v>
      </c>
      <c r="CS83" s="8" t="s">
        <v>288</v>
      </c>
      <c r="CT83" s="8" t="s">
        <v>76</v>
      </c>
      <c r="CU83" s="8" t="s">
        <v>76</v>
      </c>
      <c r="CV83" s="8" t="s">
        <v>76</v>
      </c>
      <c r="CW83" s="8" t="s">
        <v>289</v>
      </c>
      <c r="CX83" s="8" t="s">
        <v>49</v>
      </c>
      <c r="CY83" t="s">
        <v>390</v>
      </c>
    </row>
    <row r="84" spans="1:104">
      <c r="A84" s="196" t="s">
        <v>144</v>
      </c>
      <c r="B84" s="152" t="s">
        <v>141</v>
      </c>
      <c r="C84" s="152"/>
      <c r="D84" s="202">
        <v>496.75442573500004</v>
      </c>
      <c r="E84" s="202">
        <v>497.03030000000001</v>
      </c>
      <c r="F84" s="203">
        <v>424800</v>
      </c>
      <c r="G84" s="204">
        <v>0.27587426499997036</v>
      </c>
      <c r="H84" s="82"/>
      <c r="I84" s="152"/>
      <c r="M84" s="32">
        <v>162.05282</v>
      </c>
      <c r="N84" s="33">
        <v>150.05282399999999</v>
      </c>
      <c r="O84" s="26">
        <v>120.04226</v>
      </c>
      <c r="P84" s="34">
        <v>90.031694999999999</v>
      </c>
      <c r="Q84" s="9"/>
      <c r="R84" s="9"/>
      <c r="S84" s="41" t="s">
        <v>286</v>
      </c>
      <c r="T84">
        <v>324.10563999999999</v>
      </c>
      <c r="U84" s="139">
        <f t="shared" si="51"/>
        <v>875.318625</v>
      </c>
      <c r="V84" s="139">
        <v>875.64049999999997</v>
      </c>
      <c r="W84" s="140">
        <v>438.1</v>
      </c>
      <c r="X84" s="117">
        <f>V84-U84</f>
        <v>0.32187499999997726</v>
      </c>
      <c r="Y84">
        <v>300.10564799999997</v>
      </c>
      <c r="Z84" s="139">
        <f t="shared" si="52"/>
        <v>575.21297700000002</v>
      </c>
      <c r="AA84" s="115" t="s">
        <v>180</v>
      </c>
      <c r="AB84" s="116"/>
      <c r="AC84" s="117"/>
      <c r="AD84">
        <v>270.09508399999999</v>
      </c>
      <c r="AE84" s="139">
        <f t="shared" si="54"/>
        <v>605.22354100000007</v>
      </c>
      <c r="AF84" s="189">
        <v>605.56460000000004</v>
      </c>
      <c r="AG84" s="140">
        <v>866.5</v>
      </c>
      <c r="AH84" s="117">
        <f t="shared" si="55"/>
        <v>0.34105899999997291</v>
      </c>
      <c r="AI84" s="8">
        <v>462.15846799999997</v>
      </c>
      <c r="AJ84" s="139">
        <f t="shared" si="56"/>
        <v>413.16015700000003</v>
      </c>
      <c r="AK84" s="139">
        <v>413.39940000000001</v>
      </c>
      <c r="AL84" s="140">
        <v>599.70000000000005</v>
      </c>
      <c r="AM84" s="117">
        <f t="shared" ref="AM84:AM88" si="59">AK84-AJ84</f>
        <v>0.23924299999998766</v>
      </c>
      <c r="AN84" s="41" t="s">
        <v>286</v>
      </c>
      <c r="AO84">
        <v>420.14790799999997</v>
      </c>
      <c r="AP84" s="139">
        <f t="shared" si="57"/>
        <v>455.17071700000002</v>
      </c>
      <c r="AQ84" s="139">
        <v>455.52589999999998</v>
      </c>
      <c r="AR84" s="140">
        <v>605.6</v>
      </c>
      <c r="AS84" s="117">
        <f t="shared" ref="AS84:AS89" si="60">AQ84-AP84</f>
        <v>0.35518299999995406</v>
      </c>
      <c r="AU84">
        <v>390.13734299999999</v>
      </c>
      <c r="AV84" s="139">
        <f t="shared" si="58"/>
        <v>485.18128200000001</v>
      </c>
      <c r="AW84" s="115">
        <v>485.61099999999999</v>
      </c>
      <c r="AX84" s="116">
        <v>731.7</v>
      </c>
      <c r="AY84" s="487">
        <f t="shared" ref="AY84:AY87" si="61">AW84-AV84</f>
        <v>0.42971799999997984</v>
      </c>
      <c r="CB84" s="152">
        <v>42.021799999999999</v>
      </c>
      <c r="CN84">
        <v>1</v>
      </c>
      <c r="CQ84" t="s">
        <v>391</v>
      </c>
      <c r="CR84" t="s">
        <v>392</v>
      </c>
      <c r="CS84" t="s">
        <v>393</v>
      </c>
      <c r="CT84" t="s">
        <v>394</v>
      </c>
      <c r="CU84" t="s">
        <v>395</v>
      </c>
      <c r="CV84" t="s">
        <v>396</v>
      </c>
      <c r="CW84" t="s">
        <v>397</v>
      </c>
      <c r="CX84" t="s">
        <v>398</v>
      </c>
      <c r="CY84" t="s">
        <v>399</v>
      </c>
    </row>
    <row r="85" spans="1:104">
      <c r="A85" s="196" t="s">
        <v>213</v>
      </c>
      <c r="B85" s="152" t="s">
        <v>141</v>
      </c>
      <c r="C85" s="152"/>
      <c r="D85" s="202">
        <v>502.75441373500001</v>
      </c>
      <c r="E85" s="202">
        <v>503.06279999999998</v>
      </c>
      <c r="F85" s="203">
        <v>2781</v>
      </c>
      <c r="G85" s="204">
        <v>0.30838626499996735</v>
      </c>
      <c r="H85" s="152" t="s">
        <v>214</v>
      </c>
      <c r="I85" s="206" t="s">
        <v>149</v>
      </c>
      <c r="M85" s="9"/>
      <c r="N85" s="9"/>
      <c r="O85" s="9"/>
      <c r="P85" s="9"/>
      <c r="Q85" s="9"/>
      <c r="R85" s="9"/>
      <c r="S85" s="41" t="s">
        <v>288</v>
      </c>
      <c r="T85">
        <v>324.10563999999999</v>
      </c>
      <c r="U85" s="139">
        <f t="shared" si="51"/>
        <v>988.40268900000001</v>
      </c>
      <c r="V85" s="139">
        <v>988.529</v>
      </c>
      <c r="W85" s="140">
        <v>215.5</v>
      </c>
      <c r="X85" s="117">
        <f>V85-U85</f>
        <v>0.12631099999998696</v>
      </c>
      <c r="Y85">
        <v>300.10564799999997</v>
      </c>
      <c r="Z85" s="139">
        <f t="shared" si="52"/>
        <v>688.29704100000004</v>
      </c>
      <c r="AA85" s="139">
        <v>688.52549999999997</v>
      </c>
      <c r="AB85" s="140">
        <v>109.5</v>
      </c>
      <c r="AC85" s="117">
        <f t="shared" si="53"/>
        <v>0.2284589999999298</v>
      </c>
      <c r="AD85">
        <v>270.09508399999999</v>
      </c>
      <c r="AE85" s="139">
        <f t="shared" si="54"/>
        <v>718.30760499999997</v>
      </c>
      <c r="AF85" s="189">
        <v>718.65520000000004</v>
      </c>
      <c r="AG85" s="140">
        <v>902.2</v>
      </c>
      <c r="AH85" s="117">
        <f t="shared" si="55"/>
        <v>0.34759500000006938</v>
      </c>
      <c r="AI85" s="8">
        <v>462.15846799999997</v>
      </c>
      <c r="AJ85" s="139">
        <f t="shared" si="56"/>
        <v>526.24422100000004</v>
      </c>
      <c r="AK85" s="139">
        <v>526.39769999999999</v>
      </c>
      <c r="AL85" s="140">
        <v>1269</v>
      </c>
      <c r="AM85" s="117">
        <f t="shared" si="59"/>
        <v>0.15347899999994752</v>
      </c>
      <c r="AN85" s="41" t="s">
        <v>288</v>
      </c>
      <c r="AO85">
        <v>420.14790799999997</v>
      </c>
      <c r="AP85" s="139">
        <f t="shared" si="57"/>
        <v>568.25478100000009</v>
      </c>
      <c r="AQ85" s="115" t="s">
        <v>74</v>
      </c>
      <c r="AR85" s="116"/>
      <c r="AS85" s="117"/>
      <c r="AU85">
        <v>390.13734299999999</v>
      </c>
      <c r="AV85" s="139">
        <f t="shared" si="58"/>
        <v>598.26534600000002</v>
      </c>
      <c r="AW85" s="115" t="s">
        <v>74</v>
      </c>
      <c r="AX85" s="116"/>
      <c r="AY85" s="117"/>
      <c r="CB85" s="197">
        <v>204.07461999999998</v>
      </c>
      <c r="CN85" t="s">
        <v>400</v>
      </c>
      <c r="CO85">
        <v>0.66</v>
      </c>
      <c r="CR85" t="s">
        <v>401</v>
      </c>
      <c r="CT85" t="s">
        <v>394</v>
      </c>
      <c r="CU85" t="s">
        <v>395</v>
      </c>
      <c r="CW85" t="s">
        <v>397</v>
      </c>
      <c r="CX85" t="s">
        <v>402</v>
      </c>
      <c r="CY85" t="s">
        <v>403</v>
      </c>
    </row>
    <row r="86" spans="1:104">
      <c r="A86" s="196" t="s">
        <v>215</v>
      </c>
      <c r="B86" s="152" t="s">
        <v>141</v>
      </c>
      <c r="C86" s="152"/>
      <c r="D86" s="202">
        <v>517.75969573500004</v>
      </c>
      <c r="E86" s="202">
        <v>517.99040000000002</v>
      </c>
      <c r="F86" s="203">
        <v>81770</v>
      </c>
      <c r="G86" s="204">
        <v>0.23070426499998575</v>
      </c>
      <c r="H86" s="82" t="s">
        <v>216</v>
      </c>
      <c r="I86" s="205"/>
      <c r="M86" s="36">
        <v>144.04230000000001</v>
      </c>
      <c r="N86" s="36">
        <v>126.0317</v>
      </c>
      <c r="O86" s="36">
        <v>108.0211</v>
      </c>
      <c r="P86" s="36">
        <v>78.010599999999997</v>
      </c>
      <c r="Q86" s="9">
        <v>42.010559999999998</v>
      </c>
      <c r="R86" s="9">
        <v>24</v>
      </c>
      <c r="S86" s="41" t="s">
        <v>76</v>
      </c>
      <c r="T86">
        <v>324.10563999999999</v>
      </c>
      <c r="U86" s="139">
        <f t="shared" si="51"/>
        <v>1059.439803</v>
      </c>
      <c r="V86" s="115" t="s">
        <v>404</v>
      </c>
      <c r="W86" s="116"/>
      <c r="X86" s="117"/>
      <c r="Y86">
        <v>300.10564799999997</v>
      </c>
      <c r="Z86" s="139">
        <f t="shared" si="52"/>
        <v>759.33415500000001</v>
      </c>
      <c r="AA86" s="115" t="s">
        <v>180</v>
      </c>
      <c r="AB86" s="116"/>
      <c r="AC86" s="117"/>
      <c r="AD86">
        <v>270.09508399999999</v>
      </c>
      <c r="AE86" s="139">
        <f t="shared" si="54"/>
        <v>789.34471899999994</v>
      </c>
      <c r="AF86" s="189">
        <v>789.57240000000002</v>
      </c>
      <c r="AG86" s="140">
        <v>1180</v>
      </c>
      <c r="AH86" s="117">
        <f t="shared" si="55"/>
        <v>0.22768100000007507</v>
      </c>
      <c r="AI86" s="8">
        <v>462.15846799999997</v>
      </c>
      <c r="AJ86" s="139">
        <f t="shared" si="56"/>
        <v>597.28133500000001</v>
      </c>
      <c r="AK86" s="139">
        <v>597.51969999999994</v>
      </c>
      <c r="AL86" s="140">
        <v>336.9</v>
      </c>
      <c r="AM86" s="117">
        <f t="shared" si="59"/>
        <v>0.23836499999993066</v>
      </c>
      <c r="AN86" s="41" t="s">
        <v>76</v>
      </c>
      <c r="AO86">
        <v>420.14790799999997</v>
      </c>
      <c r="AP86" s="139">
        <f t="shared" si="57"/>
        <v>639.29189500000007</v>
      </c>
      <c r="AQ86" s="115" t="s">
        <v>74</v>
      </c>
      <c r="AR86" s="116"/>
      <c r="AS86" s="117"/>
      <c r="AU86">
        <v>390.13734299999999</v>
      </c>
      <c r="AV86" s="139">
        <f t="shared" si="58"/>
        <v>669.30246</v>
      </c>
      <c r="AW86" s="115">
        <v>669.72220000000004</v>
      </c>
      <c r="AX86" s="116">
        <v>15700</v>
      </c>
      <c r="AY86" s="487">
        <f t="shared" si="61"/>
        <v>0.41974000000004708</v>
      </c>
      <c r="CO86">
        <v>0.02</v>
      </c>
      <c r="CS86" t="s">
        <v>405</v>
      </c>
      <c r="CV86" t="s">
        <v>396</v>
      </c>
      <c r="CW86" t="s">
        <v>397</v>
      </c>
      <c r="CX86" t="s">
        <v>402</v>
      </c>
      <c r="CY86" t="s">
        <v>406</v>
      </c>
    </row>
    <row r="87" spans="1:104">
      <c r="A87" s="196" t="s">
        <v>217</v>
      </c>
      <c r="B87" s="152" t="s">
        <v>141</v>
      </c>
      <c r="C87" s="152"/>
      <c r="D87" s="202" t="s">
        <v>74</v>
      </c>
      <c r="E87" s="202"/>
      <c r="F87" s="203"/>
      <c r="G87" s="204"/>
      <c r="H87" s="152" t="s">
        <v>218</v>
      </c>
      <c r="I87" s="206" t="s">
        <v>149</v>
      </c>
      <c r="S87" s="41" t="s">
        <v>76</v>
      </c>
      <c r="T87">
        <v>324.10563999999999</v>
      </c>
      <c r="U87" s="139">
        <f t="shared" si="51"/>
        <v>1130.476917</v>
      </c>
      <c r="V87" s="115" t="s">
        <v>74</v>
      </c>
      <c r="W87" s="116"/>
      <c r="X87" s="117"/>
      <c r="Y87">
        <v>300.10564799999997</v>
      </c>
      <c r="Z87" s="139">
        <f t="shared" si="52"/>
        <v>830.37126899999998</v>
      </c>
      <c r="AA87" s="115" t="s">
        <v>180</v>
      </c>
      <c r="AB87" s="116"/>
      <c r="AC87" s="117"/>
      <c r="AD87">
        <v>270.09508399999999</v>
      </c>
      <c r="AE87" s="139">
        <f t="shared" si="54"/>
        <v>860.38183299999992</v>
      </c>
      <c r="AF87" s="189">
        <v>860.48140000000001</v>
      </c>
      <c r="AG87" s="140">
        <v>1229</v>
      </c>
      <c r="AH87" s="117">
        <f t="shared" si="55"/>
        <v>9.9567000000092776E-2</v>
      </c>
      <c r="AI87" s="8">
        <v>462.15846799999997</v>
      </c>
      <c r="AJ87" s="139">
        <f t="shared" si="56"/>
        <v>668.31844899999999</v>
      </c>
      <c r="AK87" s="139">
        <v>668.53330000000005</v>
      </c>
      <c r="AL87" s="140">
        <v>354.3</v>
      </c>
      <c r="AM87" s="117">
        <f t="shared" si="59"/>
        <v>0.21485100000006696</v>
      </c>
      <c r="AN87" s="41" t="s">
        <v>76</v>
      </c>
      <c r="AO87">
        <v>420.14790799999997</v>
      </c>
      <c r="AP87" s="139">
        <f t="shared" si="57"/>
        <v>710.32900900000004</v>
      </c>
      <c r="AQ87" s="115" t="s">
        <v>74</v>
      </c>
      <c r="AR87" s="116"/>
      <c r="AS87" s="117"/>
      <c r="AU87">
        <v>390.13734299999999</v>
      </c>
      <c r="AV87" s="139">
        <f t="shared" si="58"/>
        <v>740.33957399999997</v>
      </c>
      <c r="AW87" s="139">
        <v>740.52970000000005</v>
      </c>
      <c r="AX87" s="140">
        <v>442.2</v>
      </c>
      <c r="AY87" s="117">
        <f t="shared" si="61"/>
        <v>0.19012600000007751</v>
      </c>
      <c r="CN87" t="s">
        <v>407</v>
      </c>
      <c r="CO87">
        <v>0.06</v>
      </c>
      <c r="CS87" t="s">
        <v>405</v>
      </c>
      <c r="CU87" t="s">
        <v>395</v>
      </c>
      <c r="CV87" t="s">
        <v>396</v>
      </c>
      <c r="CW87" t="s">
        <v>397</v>
      </c>
      <c r="CY87" t="s">
        <v>408</v>
      </c>
    </row>
    <row r="88" spans="1:104">
      <c r="A88" s="196" t="s">
        <v>138</v>
      </c>
      <c r="B88" s="152" t="s">
        <v>141</v>
      </c>
      <c r="C88" s="152"/>
      <c r="D88" s="202">
        <v>475.74351473500002</v>
      </c>
      <c r="E88" s="202">
        <v>476.16090000000003</v>
      </c>
      <c r="F88" s="203">
        <v>2576</v>
      </c>
      <c r="G88" s="204">
        <v>0.41738526500000717</v>
      </c>
      <c r="H88" s="205" t="s">
        <v>212</v>
      </c>
      <c r="I88" s="206" t="s">
        <v>149</v>
      </c>
      <c r="M88" s="152" t="s">
        <v>409</v>
      </c>
      <c r="O88">
        <v>180</v>
      </c>
      <c r="S88" s="41" t="s">
        <v>76</v>
      </c>
      <c r="T88">
        <v>324.10563999999999</v>
      </c>
      <c r="U88" s="139">
        <f t="shared" si="51"/>
        <v>1201.5140310000002</v>
      </c>
      <c r="V88" s="115" t="s">
        <v>93</v>
      </c>
      <c r="W88" s="116"/>
      <c r="X88" s="117"/>
      <c r="Y88">
        <v>300.10564799999997</v>
      </c>
      <c r="Z88" s="139">
        <f t="shared" si="52"/>
        <v>901.40838300000019</v>
      </c>
      <c r="AA88" s="139">
        <v>901.16139999999996</v>
      </c>
      <c r="AB88" s="140">
        <v>165.7</v>
      </c>
      <c r="AC88" s="117">
        <f t="shared" si="53"/>
        <v>-0.24698300000022755</v>
      </c>
      <c r="AD88">
        <v>270.09508399999999</v>
      </c>
      <c r="AE88" s="139">
        <f t="shared" si="54"/>
        <v>931.41894700000012</v>
      </c>
      <c r="AF88" s="5" t="s">
        <v>74</v>
      </c>
      <c r="AG88" s="116"/>
      <c r="AH88" s="117"/>
      <c r="AI88" s="8">
        <v>462.15846799999997</v>
      </c>
      <c r="AJ88" s="139">
        <f t="shared" si="56"/>
        <v>739.35556300000019</v>
      </c>
      <c r="AK88" s="139">
        <v>739.56479999999999</v>
      </c>
      <c r="AL88" s="140">
        <v>1031</v>
      </c>
      <c r="AM88" s="117">
        <f t="shared" si="59"/>
        <v>0.20923699999980272</v>
      </c>
      <c r="AN88" s="41" t="s">
        <v>76</v>
      </c>
      <c r="AO88">
        <v>420.14790799999997</v>
      </c>
      <c r="AP88" s="139">
        <f t="shared" si="57"/>
        <v>781.36612300000024</v>
      </c>
      <c r="AQ88" s="115">
        <v>781.36612300000024</v>
      </c>
      <c r="AR88" s="116"/>
      <c r="AS88" s="117">
        <f t="shared" si="60"/>
        <v>0</v>
      </c>
      <c r="AU88">
        <v>390.13734299999999</v>
      </c>
      <c r="AV88" s="139">
        <f t="shared" si="58"/>
        <v>811.37668800000017</v>
      </c>
      <c r="AW88" s="115" t="s">
        <v>74</v>
      </c>
      <c r="AX88" s="116"/>
      <c r="AY88" s="117"/>
      <c r="CO88">
        <v>0.04</v>
      </c>
      <c r="CS88" t="s">
        <v>405</v>
      </c>
      <c r="CU88" t="s">
        <v>395</v>
      </c>
      <c r="CV88" t="s">
        <v>396</v>
      </c>
      <c r="CW88" t="s">
        <v>397</v>
      </c>
      <c r="CY88" t="s">
        <v>410</v>
      </c>
    </row>
    <row r="89" spans="1:104">
      <c r="A89" s="196" t="s">
        <v>119</v>
      </c>
      <c r="B89" s="152" t="s">
        <v>220</v>
      </c>
      <c r="C89" s="152"/>
      <c r="D89" s="202">
        <v>658.80722573499997</v>
      </c>
      <c r="E89" s="202">
        <v>658.4556</v>
      </c>
      <c r="F89" s="203">
        <v>1163</v>
      </c>
      <c r="G89" s="204">
        <v>-0.35162573499997052</v>
      </c>
      <c r="H89" s="82" t="s">
        <v>171</v>
      </c>
      <c r="I89" s="205"/>
      <c r="S89" s="41" t="s">
        <v>289</v>
      </c>
      <c r="T89">
        <v>324.10563999999999</v>
      </c>
      <c r="U89" s="139">
        <f t="shared" si="51"/>
        <v>1332.554515</v>
      </c>
      <c r="V89" s="115" t="s">
        <v>93</v>
      </c>
      <c r="W89" s="116"/>
      <c r="X89" s="117"/>
      <c r="Y89">
        <v>300.10564799999997</v>
      </c>
      <c r="Z89" s="139">
        <f t="shared" si="52"/>
        <v>1032.4488670000001</v>
      </c>
      <c r="AA89" s="139">
        <v>1032.7688000000001</v>
      </c>
      <c r="AB89" s="140">
        <v>266.39999999999998</v>
      </c>
      <c r="AC89" s="117">
        <f t="shared" si="53"/>
        <v>0.31993299999999181</v>
      </c>
      <c r="AD89">
        <v>270.09508399999999</v>
      </c>
      <c r="AE89" s="139">
        <f t="shared" si="54"/>
        <v>1062.459431</v>
      </c>
      <c r="AF89" s="5" t="s">
        <v>74</v>
      </c>
      <c r="AG89" s="116"/>
      <c r="AH89" s="117"/>
      <c r="AI89" s="8">
        <v>462.15846799999997</v>
      </c>
      <c r="AJ89" s="139">
        <f t="shared" si="56"/>
        <v>870.39604700000007</v>
      </c>
      <c r="AK89" s="115" t="s">
        <v>74</v>
      </c>
      <c r="AL89" s="116"/>
      <c r="AM89" s="117"/>
      <c r="AN89" s="41" t="s">
        <v>289</v>
      </c>
      <c r="AO89">
        <v>420.14790799999997</v>
      </c>
      <c r="AP89" s="139">
        <f t="shared" si="57"/>
        <v>912.40660700000012</v>
      </c>
      <c r="AQ89" s="115">
        <v>912.40660700000012</v>
      </c>
      <c r="AR89" s="116"/>
      <c r="AS89" s="117">
        <f t="shared" si="60"/>
        <v>0</v>
      </c>
      <c r="AU89">
        <v>390.13734299999999</v>
      </c>
      <c r="AV89" s="139">
        <f t="shared" si="58"/>
        <v>942.41717200000005</v>
      </c>
      <c r="AW89" s="115" t="s">
        <v>74</v>
      </c>
      <c r="AX89" s="116"/>
      <c r="AY89" s="117"/>
      <c r="CN89" t="s">
        <v>250</v>
      </c>
      <c r="CO89">
        <v>0.02</v>
      </c>
      <c r="CR89" t="s">
        <v>401</v>
      </c>
      <c r="CU89" t="s">
        <v>395</v>
      </c>
      <c r="CV89" t="s">
        <v>396</v>
      </c>
      <c r="CW89" t="s">
        <v>397</v>
      </c>
      <c r="CY89" t="s">
        <v>411</v>
      </c>
    </row>
    <row r="90" spans="1:104">
      <c r="M90" t="s">
        <v>412</v>
      </c>
      <c r="O90">
        <v>179</v>
      </c>
      <c r="S90" s="41" t="s">
        <v>49</v>
      </c>
      <c r="T90">
        <v>324.10563999999999</v>
      </c>
      <c r="U90" s="9"/>
      <c r="V90" s="9"/>
      <c r="W90" s="46"/>
      <c r="X90" s="92"/>
      <c r="AB90" s="46"/>
      <c r="AJ90" s="212"/>
      <c r="AL90" s="46"/>
      <c r="AN90" s="41" t="s">
        <v>49</v>
      </c>
      <c r="AP90" s="9"/>
      <c r="AQ90" s="9"/>
      <c r="AR90" s="46"/>
      <c r="AS90" s="92"/>
      <c r="CO90">
        <v>0.01</v>
      </c>
      <c r="CR90" t="s">
        <v>401</v>
      </c>
      <c r="CS90" t="s">
        <v>405</v>
      </c>
      <c r="CU90" t="s">
        <v>395</v>
      </c>
      <c r="CV90" t="s">
        <v>396</v>
      </c>
      <c r="CW90" t="s">
        <v>397</v>
      </c>
      <c r="CY90" t="s">
        <v>413</v>
      </c>
    </row>
    <row r="91" spans="1:104">
      <c r="D91" t="s">
        <v>67</v>
      </c>
      <c r="E91" t="s">
        <v>68</v>
      </c>
      <c r="F91" t="s">
        <v>64</v>
      </c>
      <c r="G91" s="92" t="s">
        <v>61</v>
      </c>
      <c r="H91" t="s">
        <v>208</v>
      </c>
      <c r="J91" s="188" t="s">
        <v>414</v>
      </c>
      <c r="S91" s="4"/>
      <c r="T91" s="419"/>
      <c r="U91" s="129"/>
      <c r="V91" s="129"/>
      <c r="W91" s="38">
        <f>SUM(W82:W90)</f>
        <v>1836.6</v>
      </c>
      <c r="X91" s="397"/>
      <c r="Y91" s="3"/>
      <c r="Z91" s="3"/>
      <c r="AA91" s="3"/>
      <c r="AB91" s="38">
        <f>SUM(AB83:AB90)</f>
        <v>9291.6</v>
      </c>
      <c r="AC91" s="3"/>
      <c r="AD91" s="3"/>
      <c r="AE91" s="3"/>
      <c r="AF91" s="3"/>
      <c r="AG91" s="38">
        <f>SUM(AG82:AG90)</f>
        <v>7296.7</v>
      </c>
      <c r="AH91" s="3"/>
      <c r="AI91" s="3"/>
      <c r="AJ91" s="404"/>
      <c r="AK91" s="3"/>
      <c r="AL91" s="38">
        <f>SUM(AL83:AL90)</f>
        <v>3815.8</v>
      </c>
      <c r="AM91" s="3"/>
      <c r="CO91">
        <v>0.01</v>
      </c>
      <c r="CR91" t="s">
        <v>401</v>
      </c>
      <c r="CS91" t="s">
        <v>405</v>
      </c>
      <c r="CT91" t="s">
        <v>394</v>
      </c>
      <c r="CU91" t="s">
        <v>395</v>
      </c>
      <c r="CW91" t="s">
        <v>397</v>
      </c>
      <c r="CX91" t="s">
        <v>402</v>
      </c>
      <c r="CY91" t="s">
        <v>415</v>
      </c>
    </row>
    <row r="92" spans="1:104">
      <c r="A92" t="s">
        <v>144</v>
      </c>
      <c r="B92" t="s">
        <v>141</v>
      </c>
      <c r="D92">
        <v>496.75442573500004</v>
      </c>
      <c r="E92">
        <v>497.03030000000001</v>
      </c>
      <c r="F92" s="46">
        <v>424800</v>
      </c>
      <c r="G92" s="92">
        <v>0.27587426499997036</v>
      </c>
      <c r="J92" s="503">
        <v>1</v>
      </c>
      <c r="T92" s="71"/>
      <c r="U92" s="9"/>
      <c r="V92" s="9"/>
      <c r="W92" s="130">
        <v>1</v>
      </c>
      <c r="X92" s="92"/>
      <c r="AB92" s="130">
        <f>AB91/W91</f>
        <v>5.0591310029402159</v>
      </c>
      <c r="AC92" s="130"/>
      <c r="AD92" s="130"/>
      <c r="AE92" s="130"/>
      <c r="AF92" s="130"/>
      <c r="AG92" s="130">
        <f>AG91/W91</f>
        <v>3.9729391266470655</v>
      </c>
      <c r="AH92" s="130"/>
      <c r="AI92" s="130"/>
      <c r="AJ92" s="130"/>
      <c r="AK92" s="130"/>
      <c r="AL92" s="130">
        <f>AL91/W91</f>
        <v>2.0776434716323644</v>
      </c>
      <c r="AM92" s="130"/>
      <c r="CO92">
        <v>0.01</v>
      </c>
      <c r="CT92" t="s">
        <v>394</v>
      </c>
      <c r="CV92" t="s">
        <v>396</v>
      </c>
      <c r="CW92" t="s">
        <v>397</v>
      </c>
      <c r="CY92" t="s">
        <v>416</v>
      </c>
    </row>
    <row r="93" spans="1:104">
      <c r="A93" t="s">
        <v>215</v>
      </c>
      <c r="B93" t="s">
        <v>141</v>
      </c>
      <c r="D93">
        <v>517.75969573500004</v>
      </c>
      <c r="E93">
        <v>517.99040000000002</v>
      </c>
      <c r="F93" s="46">
        <v>81770</v>
      </c>
      <c r="G93" s="92">
        <v>0.23070426499998575</v>
      </c>
      <c r="H93" t="s">
        <v>216</v>
      </c>
      <c r="J93" s="503">
        <v>0.19249058380414313</v>
      </c>
      <c r="P93" t="s">
        <v>417</v>
      </c>
      <c r="Q93" s="407"/>
      <c r="R93" s="407"/>
      <c r="S93" s="407"/>
      <c r="T93" s="504"/>
      <c r="U93" s="486"/>
      <c r="V93" s="486"/>
      <c r="W93" s="46"/>
      <c r="X93" s="92"/>
      <c r="AJ93" s="212"/>
    </row>
    <row r="94" spans="1:104">
      <c r="A94" t="s">
        <v>211</v>
      </c>
      <c r="B94" t="s">
        <v>141</v>
      </c>
      <c r="D94">
        <v>488.24113873499999</v>
      </c>
      <c r="E94">
        <v>488.43380000000002</v>
      </c>
      <c r="F94" s="46">
        <v>28370</v>
      </c>
      <c r="G94" s="92">
        <v>0.19266126500002656</v>
      </c>
      <c r="H94" t="s">
        <v>212</v>
      </c>
      <c r="I94" t="s">
        <v>149</v>
      </c>
      <c r="J94" s="503">
        <v>6.678436911487759E-2</v>
      </c>
      <c r="P94">
        <f>R95*3</f>
        <v>486.15845999999999</v>
      </c>
      <c r="Q94" s="407"/>
      <c r="R94" s="407">
        <v>300.10564799999997</v>
      </c>
      <c r="S94" s="407">
        <v>300.10564799999997</v>
      </c>
      <c r="T94" s="504"/>
      <c r="U94" s="407">
        <v>300.10564799999997</v>
      </c>
      <c r="V94" s="486" t="s">
        <v>418</v>
      </c>
      <c r="W94" s="46"/>
      <c r="X94" s="486">
        <v>90.031694999999999</v>
      </c>
      <c r="AJ94" s="212"/>
    </row>
    <row r="95" spans="1:104">
      <c r="A95" t="s">
        <v>213</v>
      </c>
      <c r="B95" t="s">
        <v>141</v>
      </c>
      <c r="D95">
        <v>502.75441373500001</v>
      </c>
      <c r="E95">
        <v>503.06279999999998</v>
      </c>
      <c r="F95" s="46">
        <v>2781</v>
      </c>
      <c r="G95" s="92">
        <v>0.30838626499996735</v>
      </c>
      <c r="H95" t="s">
        <v>214</v>
      </c>
      <c r="I95" t="s">
        <v>149</v>
      </c>
      <c r="J95" s="503">
        <v>6.5466101694915254E-3</v>
      </c>
      <c r="Q95" s="407"/>
      <c r="R95" s="504">
        <v>162.05282</v>
      </c>
      <c r="S95" s="486">
        <v>120.04226</v>
      </c>
      <c r="T95" s="504"/>
      <c r="U95" s="486">
        <v>90.031694999999999</v>
      </c>
      <c r="V95" s="486" t="s">
        <v>218</v>
      </c>
      <c r="W95" s="46"/>
      <c r="X95" s="486">
        <v>90.031694999999999</v>
      </c>
      <c r="AJ95" s="212"/>
      <c r="AP95" s="9"/>
    </row>
    <row r="96" spans="1:104">
      <c r="A96" t="s">
        <v>138</v>
      </c>
      <c r="B96" t="s">
        <v>141</v>
      </c>
      <c r="D96">
        <v>475.74351473500002</v>
      </c>
      <c r="E96">
        <v>476.16090000000003</v>
      </c>
      <c r="F96" s="46">
        <v>2576</v>
      </c>
      <c r="G96" s="92">
        <v>0.41738526500000717</v>
      </c>
      <c r="H96" t="s">
        <v>212</v>
      </c>
      <c r="I96" t="s">
        <v>149</v>
      </c>
      <c r="J96" s="503">
        <v>6.064030131826742E-3</v>
      </c>
      <c r="Q96" s="407"/>
      <c r="R96" s="479">
        <f>SUM(R94:R95)</f>
        <v>462.15846799999997</v>
      </c>
      <c r="S96" s="479">
        <f>SUM(S94:S95)</f>
        <v>420.14790799999997</v>
      </c>
      <c r="T96" s="504"/>
      <c r="U96" s="486">
        <f>SUM(U94:U95)</f>
        <v>390.13734299999999</v>
      </c>
      <c r="V96" s="486"/>
      <c r="W96" s="46"/>
      <c r="X96" s="407">
        <v>300.10564799999997</v>
      </c>
      <c r="AJ96" s="212"/>
      <c r="AP96" s="9"/>
    </row>
    <row r="97" spans="1:72">
      <c r="A97" t="s">
        <v>119</v>
      </c>
      <c r="B97" t="s">
        <v>220</v>
      </c>
      <c r="D97">
        <v>658.80722573499997</v>
      </c>
      <c r="E97">
        <v>658.4556</v>
      </c>
      <c r="F97" s="46">
        <v>1163</v>
      </c>
      <c r="G97" s="92">
        <v>-0.35162573499997052</v>
      </c>
      <c r="H97" t="s">
        <v>171</v>
      </c>
      <c r="J97" s="505">
        <v>2.737758945386064E-3</v>
      </c>
      <c r="Q97" s="407"/>
      <c r="R97" s="407"/>
      <c r="S97" s="407"/>
      <c r="T97" s="504"/>
      <c r="U97" s="486"/>
      <c r="V97" s="486"/>
      <c r="W97" s="46"/>
      <c r="X97" s="330">
        <f>SUM(X94:X96)</f>
        <v>480.169038</v>
      </c>
      <c r="AJ97" s="212"/>
      <c r="AP97" s="9"/>
    </row>
    <row r="98" spans="1:72">
      <c r="A98" t="s">
        <v>144</v>
      </c>
      <c r="B98" t="s">
        <v>139</v>
      </c>
      <c r="D98">
        <v>992.50157547000003</v>
      </c>
      <c r="E98">
        <v>992.6952</v>
      </c>
      <c r="F98" s="46">
        <v>14850</v>
      </c>
      <c r="G98" s="92">
        <v>0.19362452999996549</v>
      </c>
      <c r="H98" t="s">
        <v>173</v>
      </c>
      <c r="J98" s="503">
        <v>1</v>
      </c>
      <c r="T98" s="71"/>
      <c r="U98" s="9"/>
      <c r="V98" s="9"/>
      <c r="W98" s="46"/>
      <c r="X98" s="92"/>
      <c r="AJ98" s="212"/>
    </row>
    <row r="99" spans="1:72">
      <c r="A99" t="s">
        <v>211</v>
      </c>
      <c r="B99" t="s">
        <v>139</v>
      </c>
      <c r="D99">
        <v>975.47500146999994</v>
      </c>
      <c r="E99">
        <v>975.76499999999999</v>
      </c>
      <c r="F99" s="46">
        <v>1038</v>
      </c>
      <c r="G99" s="92">
        <v>0.28999853000004805</v>
      </c>
      <c r="H99" t="s">
        <v>212</v>
      </c>
      <c r="I99" t="s">
        <v>149</v>
      </c>
      <c r="J99" s="503">
        <v>6.9898989898989905E-2</v>
      </c>
      <c r="BD99" s="135" t="s">
        <v>419</v>
      </c>
      <c r="BE99" s="189"/>
      <c r="BF99" s="189"/>
      <c r="BG99" s="189"/>
      <c r="BH99" s="189"/>
      <c r="BI99" s="189"/>
      <c r="BJ99" s="189"/>
      <c r="BK99" s="189"/>
    </row>
    <row r="100" spans="1:72">
      <c r="A100" t="s">
        <v>142</v>
      </c>
      <c r="B100" t="s">
        <v>139</v>
      </c>
      <c r="D100">
        <v>974.49099546999992</v>
      </c>
      <c r="E100">
        <v>974.63040000000001</v>
      </c>
      <c r="F100" s="46">
        <v>277.7</v>
      </c>
      <c r="G100" s="92">
        <v>0.13940453000009256</v>
      </c>
      <c r="H100" t="s">
        <v>209</v>
      </c>
      <c r="J100" s="503">
        <v>1.87003367003367E-2</v>
      </c>
      <c r="X100">
        <f>Y100+Y107</f>
        <v>108.04226</v>
      </c>
      <c r="Y100">
        <v>90.031694999999999</v>
      </c>
    </row>
    <row r="101" spans="1:72">
      <c r="A101" t="s">
        <v>142</v>
      </c>
      <c r="B101" t="s">
        <v>141</v>
      </c>
      <c r="D101" t="s">
        <v>74</v>
      </c>
      <c r="BS101" s="90" t="s">
        <v>420</v>
      </c>
    </row>
    <row r="102" spans="1:72">
      <c r="A102" t="s">
        <v>217</v>
      </c>
      <c r="B102" t="s">
        <v>141</v>
      </c>
      <c r="C102" s="41"/>
      <c r="D102" t="s">
        <v>74</v>
      </c>
      <c r="F102" s="9"/>
      <c r="G102" s="9"/>
      <c r="H102" s="46" t="s">
        <v>218</v>
      </c>
      <c r="I102" s="92" t="s">
        <v>149</v>
      </c>
      <c r="AU102" t="s">
        <v>110</v>
      </c>
      <c r="AZ102" t="s">
        <v>113</v>
      </c>
    </row>
    <row r="103" spans="1:72" ht="17.399999999999999">
      <c r="C103" s="473" t="s">
        <v>421</v>
      </c>
      <c r="E103" s="347" t="s">
        <v>303</v>
      </c>
      <c r="K103" s="152" t="s">
        <v>120</v>
      </c>
      <c r="P103" s="152" t="s">
        <v>124</v>
      </c>
      <c r="U103" s="152" t="s">
        <v>126</v>
      </c>
      <c r="Z103" t="s">
        <v>127</v>
      </c>
      <c r="AE103" t="s">
        <v>128</v>
      </c>
      <c r="AJ103" t="s">
        <v>129</v>
      </c>
      <c r="AP103" t="s">
        <v>124</v>
      </c>
      <c r="AZ103" t="s">
        <v>208</v>
      </c>
      <c r="BT103" s="506"/>
    </row>
    <row r="104" spans="1:72">
      <c r="C104" s="41"/>
      <c r="D104" s="41"/>
      <c r="E104" s="52" t="s">
        <v>304</v>
      </c>
      <c r="F104" s="131" t="s">
        <v>171</v>
      </c>
      <c r="G104" s="9"/>
      <c r="H104" s="9"/>
      <c r="I104" s="9"/>
      <c r="J104" t="s">
        <v>305</v>
      </c>
      <c r="K104" s="132" t="s">
        <v>172</v>
      </c>
      <c r="L104" s="133"/>
      <c r="M104" s="133"/>
      <c r="O104" s="102" t="s">
        <v>149</v>
      </c>
      <c r="T104" s="102" t="s">
        <v>149</v>
      </c>
      <c r="W104" s="46"/>
      <c r="Y104" s="39" t="s">
        <v>150</v>
      </c>
      <c r="Z104" s="39"/>
      <c r="AA104" s="39"/>
      <c r="AB104" s="39"/>
      <c r="AN104" s="37">
        <f>AI108+AP84</f>
        <v>509.20241200000004</v>
      </c>
      <c r="AT104" t="s">
        <v>422</v>
      </c>
      <c r="AV104" t="s">
        <v>44</v>
      </c>
      <c r="AW104" t="s">
        <v>44</v>
      </c>
      <c r="AY104" t="s">
        <v>61</v>
      </c>
      <c r="AZ104" t="s">
        <v>422</v>
      </c>
      <c r="BA104" t="s">
        <v>44</v>
      </c>
      <c r="BB104" t="s">
        <v>44</v>
      </c>
      <c r="BD104" t="s">
        <v>61</v>
      </c>
      <c r="BG104" t="s">
        <v>44</v>
      </c>
      <c r="BH104" t="s">
        <v>44</v>
      </c>
      <c r="BJ104" t="s">
        <v>61</v>
      </c>
      <c r="BN104" t="s">
        <v>44</v>
      </c>
      <c r="BO104" t="s">
        <v>44</v>
      </c>
      <c r="BQ104" t="s">
        <v>61</v>
      </c>
    </row>
    <row r="105" spans="1:72">
      <c r="C105" s="53" t="s">
        <v>114</v>
      </c>
      <c r="D105" s="54" t="s">
        <v>355</v>
      </c>
      <c r="E105" s="134" t="s">
        <v>173</v>
      </c>
      <c r="F105" s="135" t="s">
        <v>174</v>
      </c>
      <c r="G105" s="108" t="s">
        <v>175</v>
      </c>
      <c r="H105" s="109" t="s">
        <v>64</v>
      </c>
      <c r="I105" s="109" t="s">
        <v>116</v>
      </c>
      <c r="J105" s="106" t="s">
        <v>100</v>
      </c>
      <c r="K105" s="107" t="s">
        <v>423</v>
      </c>
      <c r="L105" s="107" t="s">
        <v>423</v>
      </c>
      <c r="M105" s="109" t="s">
        <v>64</v>
      </c>
      <c r="N105" s="109" t="s">
        <v>116</v>
      </c>
      <c r="O105" s="108" t="s">
        <v>134</v>
      </c>
      <c r="P105" s="110" t="s">
        <v>424</v>
      </c>
      <c r="Q105" s="110" t="s">
        <v>424</v>
      </c>
      <c r="R105" s="109" t="s">
        <v>64</v>
      </c>
      <c r="S105" s="109" t="s">
        <v>116</v>
      </c>
      <c r="T105" s="55">
        <v>150</v>
      </c>
      <c r="U105" s="111" t="s">
        <v>425</v>
      </c>
      <c r="V105" s="111" t="s">
        <v>425</v>
      </c>
      <c r="W105" s="109" t="s">
        <v>64</v>
      </c>
      <c r="X105" s="109" t="s">
        <v>61</v>
      </c>
      <c r="Y105" s="108" t="s">
        <v>158</v>
      </c>
      <c r="Z105" s="91" t="s">
        <v>426</v>
      </c>
      <c r="AA105" s="91" t="s">
        <v>426</v>
      </c>
      <c r="AB105" s="5"/>
      <c r="AC105" s="109" t="s">
        <v>116</v>
      </c>
      <c r="AD105" s="108" t="s">
        <v>160</v>
      </c>
      <c r="AE105" s="112" t="s">
        <v>427</v>
      </c>
      <c r="AF105" s="112" t="s">
        <v>427</v>
      </c>
      <c r="AG105" s="109"/>
      <c r="AH105" s="109" t="s">
        <v>116</v>
      </c>
      <c r="AI105" s="108" t="s">
        <v>163</v>
      </c>
      <c r="AJ105" s="91" t="s">
        <v>428</v>
      </c>
      <c r="AK105" s="91" t="s">
        <v>428</v>
      </c>
      <c r="AL105" s="109"/>
      <c r="AM105" s="109" t="s">
        <v>116</v>
      </c>
      <c r="AN105" s="109"/>
      <c r="AO105" s="108" t="s">
        <v>306</v>
      </c>
      <c r="AP105" s="112" t="s">
        <v>429</v>
      </c>
      <c r="AQ105" s="112" t="s">
        <v>429</v>
      </c>
      <c r="AR105" s="109"/>
      <c r="AS105" s="109" t="s">
        <v>116</v>
      </c>
      <c r="AT105" t="s">
        <v>121</v>
      </c>
      <c r="AV105" t="s">
        <v>208</v>
      </c>
      <c r="AW105" t="s">
        <v>122</v>
      </c>
      <c r="AX105" t="s">
        <v>64</v>
      </c>
      <c r="AY105" t="s">
        <v>65</v>
      </c>
      <c r="AZ105" t="s">
        <v>131</v>
      </c>
      <c r="BA105" t="s">
        <v>132</v>
      </c>
      <c r="BB105" t="s">
        <v>132</v>
      </c>
      <c r="BC105" t="s">
        <v>64</v>
      </c>
      <c r="BD105" t="s">
        <v>65</v>
      </c>
      <c r="BG105" t="s">
        <v>208</v>
      </c>
      <c r="BH105" t="s">
        <v>122</v>
      </c>
      <c r="BI105" t="s">
        <v>64</v>
      </c>
      <c r="BJ105" t="s">
        <v>65</v>
      </c>
      <c r="BN105" t="s">
        <v>208</v>
      </c>
      <c r="BO105" t="s">
        <v>122</v>
      </c>
      <c r="BP105" t="s">
        <v>64</v>
      </c>
      <c r="BQ105" t="s">
        <v>65</v>
      </c>
    </row>
    <row r="106" spans="1:72">
      <c r="C106" s="345" t="s">
        <v>356</v>
      </c>
      <c r="D106" s="13" t="s">
        <v>45</v>
      </c>
      <c r="E106" s="109" t="s">
        <v>177</v>
      </c>
      <c r="F106" s="138" t="s">
        <v>67</v>
      </c>
      <c r="G106" s="109" t="s">
        <v>167</v>
      </c>
      <c r="H106" s="5"/>
      <c r="I106" s="109" t="s">
        <v>65</v>
      </c>
      <c r="J106" s="109" t="s">
        <v>117</v>
      </c>
      <c r="K106" s="113" t="s">
        <v>67</v>
      </c>
      <c r="L106" s="109" t="s">
        <v>167</v>
      </c>
      <c r="M106" s="5"/>
      <c r="N106" s="109" t="s">
        <v>65</v>
      </c>
      <c r="O106" s="103" t="s">
        <v>168</v>
      </c>
      <c r="P106" s="114" t="s">
        <v>67</v>
      </c>
      <c r="Q106" s="109" t="s">
        <v>167</v>
      </c>
      <c r="R106" s="5"/>
      <c r="S106" s="109" t="s">
        <v>65</v>
      </c>
      <c r="T106" s="67" t="s">
        <v>135</v>
      </c>
      <c r="U106" s="111" t="s">
        <v>67</v>
      </c>
      <c r="V106" s="109" t="s">
        <v>167</v>
      </c>
      <c r="W106" s="109"/>
      <c r="X106" s="109" t="s">
        <v>65</v>
      </c>
      <c r="Y106" s="5"/>
      <c r="Z106" s="91" t="s">
        <v>169</v>
      </c>
      <c r="AA106" s="5" t="s">
        <v>68</v>
      </c>
      <c r="AB106" s="5" t="s">
        <v>64</v>
      </c>
      <c r="AC106" s="109" t="s">
        <v>65</v>
      </c>
      <c r="AD106" s="109"/>
      <c r="AE106" s="91" t="s">
        <v>169</v>
      </c>
      <c r="AF106" s="5" t="s">
        <v>68</v>
      </c>
      <c r="AG106" s="109" t="s">
        <v>170</v>
      </c>
      <c r="AH106" s="109" t="s">
        <v>65</v>
      </c>
      <c r="AI106" s="109"/>
      <c r="AJ106" s="91" t="s">
        <v>169</v>
      </c>
      <c r="AK106" s="5" t="s">
        <v>68</v>
      </c>
      <c r="AL106" s="109" t="s">
        <v>170</v>
      </c>
      <c r="AM106" s="109" t="s">
        <v>65</v>
      </c>
      <c r="AN106" s="109"/>
      <c r="AO106" s="109" t="s">
        <v>208</v>
      </c>
      <c r="AP106" s="112" t="s">
        <v>169</v>
      </c>
      <c r="AQ106" s="5" t="s">
        <v>68</v>
      </c>
      <c r="AR106" s="109" t="s">
        <v>170</v>
      </c>
      <c r="AS106" s="109" t="s">
        <v>65</v>
      </c>
      <c r="AU106" s="407" t="s">
        <v>208</v>
      </c>
      <c r="AV106" t="s">
        <v>67</v>
      </c>
      <c r="AW106" t="s">
        <v>68</v>
      </c>
      <c r="AZ106" s="407">
        <v>54.010559999999998</v>
      </c>
      <c r="BA106" t="s">
        <v>67</v>
      </c>
      <c r="BB106" t="s">
        <v>68</v>
      </c>
      <c r="BF106" t="s">
        <v>208</v>
      </c>
      <c r="BG106" t="s">
        <v>67</v>
      </c>
      <c r="BH106" t="s">
        <v>68</v>
      </c>
      <c r="BM106" t="s">
        <v>208</v>
      </c>
      <c r="BN106" t="s">
        <v>67</v>
      </c>
      <c r="BO106" t="s">
        <v>68</v>
      </c>
      <c r="BS106" s="90" t="s">
        <v>430</v>
      </c>
      <c r="BT106">
        <v>205.082448</v>
      </c>
    </row>
    <row r="107" spans="1:72">
      <c r="B107" s="402">
        <v>1</v>
      </c>
      <c r="C107" s="209" t="s">
        <v>133</v>
      </c>
      <c r="D107" s="13" t="s">
        <v>59</v>
      </c>
      <c r="E107" s="71">
        <v>162.05282</v>
      </c>
      <c r="F107" s="139">
        <f>F67+E107</f>
        <v>319.16120799999999</v>
      </c>
      <c r="G107" s="115" t="s">
        <v>74</v>
      </c>
      <c r="H107" s="116"/>
      <c r="I107" s="117"/>
      <c r="J107" s="9">
        <v>120.04226</v>
      </c>
      <c r="K107" s="118">
        <f>F107-J107</f>
        <v>199.11894799999999</v>
      </c>
      <c r="L107" s="115" t="s">
        <v>74</v>
      </c>
      <c r="M107" s="116"/>
      <c r="N107" s="5"/>
      <c r="O107" s="9">
        <v>90.031694999999999</v>
      </c>
      <c r="P107" s="119">
        <f>F107-O107</f>
        <v>229.12951299999997</v>
      </c>
      <c r="Q107" s="119">
        <v>229.19149999999999</v>
      </c>
      <c r="R107" s="124">
        <v>778.5</v>
      </c>
      <c r="S107" s="117">
        <f>Q107-P107</f>
        <v>6.1987000000016224E-2</v>
      </c>
      <c r="T107" s="120">
        <v>150.05282399999999</v>
      </c>
      <c r="U107" s="121">
        <f>F107-T107</f>
        <v>169.108384</v>
      </c>
      <c r="V107" s="121">
        <v>169.2124</v>
      </c>
      <c r="W107" s="128">
        <v>126.7</v>
      </c>
      <c r="X107" s="117">
        <f>V107-U107</f>
        <v>0.10401600000000144</v>
      </c>
      <c r="Y107">
        <v>18.010565</v>
      </c>
      <c r="Z107" s="76">
        <f>F107-Y107</f>
        <v>301.150643</v>
      </c>
      <c r="AA107" s="76">
        <v>301.48579999999998</v>
      </c>
      <c r="AB107" s="77">
        <v>643.4</v>
      </c>
      <c r="AC107" s="117">
        <f>AA107-Z107</f>
        <v>0.33515699999998105</v>
      </c>
      <c r="AD107">
        <v>36.021129999999999</v>
      </c>
      <c r="AE107" s="76">
        <f>F107-AD107</f>
        <v>283.14007800000002</v>
      </c>
      <c r="AF107" s="76">
        <v>283.39699999999999</v>
      </c>
      <c r="AG107" s="77">
        <v>159.9</v>
      </c>
      <c r="AH107" s="117">
        <f>AF107-AE107</f>
        <v>0.25692199999997456</v>
      </c>
      <c r="AI107">
        <v>54.031694999999999</v>
      </c>
      <c r="AJ107" s="76">
        <f>F107-AI107</f>
        <v>265.12951299999997</v>
      </c>
      <c r="AK107" s="76">
        <v>265.31659999999999</v>
      </c>
      <c r="AL107" s="77">
        <v>140.5</v>
      </c>
      <c r="AM107" s="117">
        <f>AK107-AJ107</f>
        <v>0.18708700000001954</v>
      </c>
      <c r="AN107" s="5"/>
      <c r="AO107" s="9">
        <v>84.042259999999999</v>
      </c>
      <c r="AP107" s="76">
        <f>F107-AO107</f>
        <v>235.11894799999999</v>
      </c>
      <c r="AQ107" s="76">
        <v>235.16890000000001</v>
      </c>
      <c r="AR107" s="77">
        <v>58.92</v>
      </c>
      <c r="AS107" s="117">
        <f>AQ107-AP107</f>
        <v>4.995200000001887E-2</v>
      </c>
      <c r="AT107">
        <v>24</v>
      </c>
      <c r="AU107" s="507">
        <v>198.07395500000001</v>
      </c>
      <c r="AV107" s="486">
        <f t="shared" ref="AV107:AV114" si="62">F107-AU107</f>
        <v>121.08725299999998</v>
      </c>
      <c r="AW107" t="s">
        <v>93</v>
      </c>
      <c r="AZ107" s="8">
        <v>108.04226</v>
      </c>
      <c r="BA107" s="9">
        <f>F107-AZ107</f>
        <v>211.11894799999999</v>
      </c>
      <c r="BC107">
        <v>543</v>
      </c>
      <c r="BD107">
        <v>0.13915200000002415</v>
      </c>
      <c r="BF107" s="431">
        <v>258.09508399999999</v>
      </c>
      <c r="BG107" s="508">
        <f>F107-BF107</f>
        <v>61.066124000000002</v>
      </c>
      <c r="BH107" t="s">
        <v>93</v>
      </c>
      <c r="BI107" s="46"/>
      <c r="BM107" s="509">
        <v>258.09508399999999</v>
      </c>
      <c r="BN107" s="9" t="s">
        <v>93</v>
      </c>
      <c r="BQ107" s="188"/>
    </row>
    <row r="108" spans="1:72">
      <c r="B108" s="402">
        <v>2</v>
      </c>
      <c r="C108" s="348">
        <v>24.601199999999999</v>
      </c>
      <c r="D108" s="15" t="s">
        <v>56</v>
      </c>
      <c r="E108" s="71">
        <v>162.05282</v>
      </c>
      <c r="F108" s="139">
        <f t="shared" ref="F108:F115" si="63">F68+E108</f>
        <v>584.22321199999999</v>
      </c>
      <c r="G108" s="115" t="s">
        <v>74</v>
      </c>
      <c r="H108" s="116"/>
      <c r="I108" s="117"/>
      <c r="J108" s="9">
        <v>120.04226</v>
      </c>
      <c r="K108" s="118">
        <f t="shared" ref="K108:K114" si="64">F108-J108</f>
        <v>464.18095199999999</v>
      </c>
      <c r="L108" s="118">
        <v>464.39179999999999</v>
      </c>
      <c r="M108" s="123">
        <v>1289</v>
      </c>
      <c r="N108" s="117">
        <f t="shared" ref="N108:N113" si="65">L108-K108</f>
        <v>0.21084799999999859</v>
      </c>
      <c r="O108" s="9">
        <v>90.031694999999999</v>
      </c>
      <c r="P108" s="119">
        <f t="shared" ref="P108:P114" si="66">F108-O108</f>
        <v>494.19151699999998</v>
      </c>
      <c r="Q108" s="119">
        <v>494.04070000000002</v>
      </c>
      <c r="R108" s="124">
        <v>480.7</v>
      </c>
      <c r="S108" s="117">
        <f t="shared" ref="S108:S113" si="67">Q108-P108</f>
        <v>-0.1508169999999609</v>
      </c>
      <c r="T108" s="120">
        <v>150.05282399999999</v>
      </c>
      <c r="U108" s="121">
        <f t="shared" ref="U108:U114" si="68">F108-T108</f>
        <v>434.170388</v>
      </c>
      <c r="V108" s="121">
        <v>434.41109999999998</v>
      </c>
      <c r="W108" s="128">
        <v>4296</v>
      </c>
      <c r="X108" s="117">
        <f t="shared" ref="X108:X114" si="69">V108-U108</f>
        <v>0.24071199999997361</v>
      </c>
      <c r="Y108">
        <v>18.010565</v>
      </c>
      <c r="Z108" s="76">
        <f t="shared" ref="Z108:Z114" si="70">F108-Y108</f>
        <v>566.21264699999995</v>
      </c>
      <c r="AA108" s="115" t="s">
        <v>74</v>
      </c>
      <c r="AB108" s="116"/>
      <c r="AC108" s="117"/>
      <c r="AD108">
        <v>36.021129999999999</v>
      </c>
      <c r="AE108" s="76">
        <f t="shared" ref="AE108:AE114" si="71">F108-AD108</f>
        <v>548.20208200000002</v>
      </c>
      <c r="AF108" s="76">
        <v>548.55240000000003</v>
      </c>
      <c r="AG108" s="77">
        <v>6446</v>
      </c>
      <c r="AH108" s="117">
        <f t="shared" ref="AH108:AH114" si="72">AF108-AE108</f>
        <v>0.35031800000001567</v>
      </c>
      <c r="AI108">
        <v>54.031694999999999</v>
      </c>
      <c r="AJ108" s="76">
        <f t="shared" ref="AJ108:AJ114" si="73">F108-AI108</f>
        <v>530.19151699999998</v>
      </c>
      <c r="AK108" s="76">
        <v>529.99710000000005</v>
      </c>
      <c r="AL108" s="77">
        <v>11080</v>
      </c>
      <c r="AM108" s="117">
        <f t="shared" ref="AM108:AM113" si="74">AK108-AJ108</f>
        <v>-0.19441699999993034</v>
      </c>
      <c r="AN108" s="117"/>
      <c r="AO108" s="9">
        <v>84.042259999999999</v>
      </c>
      <c r="AP108" s="76">
        <f t="shared" ref="AP108:AP114" si="75">F108-AO108</f>
        <v>500.18095199999999</v>
      </c>
      <c r="AQ108" s="76">
        <v>500.20030000000003</v>
      </c>
      <c r="AR108" s="77">
        <v>986.2</v>
      </c>
      <c r="AS108" s="117">
        <f t="shared" ref="AS108:AS113" si="76">AQ108-AP108</f>
        <v>1.9348000000036336E-2</v>
      </c>
      <c r="AT108">
        <v>24</v>
      </c>
      <c r="AU108" s="9">
        <v>198.07395500000001</v>
      </c>
      <c r="AV108" s="486">
        <f t="shared" si="62"/>
        <v>386.14925699999998</v>
      </c>
      <c r="AW108" t="s">
        <v>55</v>
      </c>
      <c r="AZ108" s="8">
        <v>108.04226</v>
      </c>
      <c r="BA108" s="9">
        <f t="shared" ref="BA108:BA114" si="77">F108-AZ108</f>
        <v>476.18095199999999</v>
      </c>
      <c r="BC108">
        <v>2576</v>
      </c>
      <c r="BD108">
        <v>-2.005199999996421E-2</v>
      </c>
      <c r="BF108" s="8">
        <v>258.09508399999999</v>
      </c>
      <c r="BG108" s="508">
        <f t="shared" ref="BG108:BG114" si="78">F108-BF108</f>
        <v>326.128128</v>
      </c>
      <c r="BH108" s="508">
        <v>326.03550000000001</v>
      </c>
      <c r="BI108" s="510">
        <v>295.10000000000002</v>
      </c>
      <c r="BJ108" s="92">
        <f>BH108-BG108</f>
        <v>-9.2627999999990607E-2</v>
      </c>
      <c r="BM108">
        <v>228.08452</v>
      </c>
      <c r="BN108" s="511">
        <f t="shared" ref="BN108:BN114" si="79">F108-BM108</f>
        <v>356.13869199999999</v>
      </c>
      <c r="BO108" t="s">
        <v>74</v>
      </c>
      <c r="BP108" s="46"/>
      <c r="BQ108" s="92"/>
      <c r="BT108">
        <v>204.074623</v>
      </c>
    </row>
    <row r="109" spans="1:72">
      <c r="B109" s="402">
        <v>3</v>
      </c>
      <c r="C109" s="11" t="s">
        <v>287</v>
      </c>
      <c r="D109" s="18" t="s">
        <v>286</v>
      </c>
      <c r="E109" s="71">
        <v>162.05282</v>
      </c>
      <c r="F109" s="139">
        <f t="shared" si="63"/>
        <v>713.265805</v>
      </c>
      <c r="G109" s="115" t="s">
        <v>74</v>
      </c>
      <c r="H109" s="116"/>
      <c r="I109" s="117"/>
      <c r="J109" s="9">
        <v>120.04226</v>
      </c>
      <c r="K109" s="118">
        <f t="shared" si="64"/>
        <v>593.22354500000006</v>
      </c>
      <c r="L109" s="118">
        <v>593.53750000000002</v>
      </c>
      <c r="M109" s="403">
        <v>364.4</v>
      </c>
      <c r="N109" s="117">
        <f t="shared" si="65"/>
        <v>0.31395499999996446</v>
      </c>
      <c r="O109" s="9">
        <v>90.031694999999999</v>
      </c>
      <c r="P109" s="119">
        <f t="shared" si="66"/>
        <v>623.23410999999999</v>
      </c>
      <c r="Q109" s="119">
        <v>622.94449999999995</v>
      </c>
      <c r="R109" s="124">
        <v>347</v>
      </c>
      <c r="S109" s="117">
        <f t="shared" si="67"/>
        <v>-0.28961000000003878</v>
      </c>
      <c r="T109" s="120">
        <v>150.05282399999999</v>
      </c>
      <c r="U109" s="121">
        <f t="shared" si="68"/>
        <v>563.21298100000001</v>
      </c>
      <c r="V109" s="115" t="s">
        <v>74</v>
      </c>
      <c r="W109" s="116"/>
      <c r="X109" s="117"/>
      <c r="Y109">
        <v>18.010565</v>
      </c>
      <c r="Z109" s="76">
        <f t="shared" si="70"/>
        <v>695.25523999999996</v>
      </c>
      <c r="AA109" s="76">
        <v>695.55709999999999</v>
      </c>
      <c r="AB109" s="77">
        <v>280.3</v>
      </c>
      <c r="AC109" s="117">
        <f t="shared" ref="AC109:AC114" si="80">AA109-Z109</f>
        <v>0.30186000000003332</v>
      </c>
      <c r="AD109">
        <v>36.021129999999999</v>
      </c>
      <c r="AE109" s="76">
        <f t="shared" si="71"/>
        <v>677.24467500000003</v>
      </c>
      <c r="AF109" s="76">
        <v>676.96090000000004</v>
      </c>
      <c r="AG109" s="77">
        <v>539.6</v>
      </c>
      <c r="AH109" s="117">
        <f t="shared" si="72"/>
        <v>-0.28377499999999145</v>
      </c>
      <c r="AI109">
        <v>54.031694999999999</v>
      </c>
      <c r="AJ109" s="76">
        <f t="shared" si="73"/>
        <v>659.23410999999999</v>
      </c>
      <c r="AK109" s="115" t="s">
        <v>74</v>
      </c>
      <c r="AL109" s="116"/>
      <c r="AM109" s="117"/>
      <c r="AN109" s="117"/>
      <c r="AO109" s="9">
        <v>84.042259999999999</v>
      </c>
      <c r="AP109" s="76">
        <f t="shared" si="75"/>
        <v>629.22354500000006</v>
      </c>
      <c r="AQ109" s="76">
        <v>629.61689999999999</v>
      </c>
      <c r="AR109" s="77">
        <v>311.7</v>
      </c>
      <c r="AS109" s="117">
        <f t="shared" si="76"/>
        <v>0.39335499999992862</v>
      </c>
      <c r="AT109">
        <v>24</v>
      </c>
      <c r="AU109" s="9">
        <v>198.07395500000001</v>
      </c>
      <c r="AV109" s="486">
        <f t="shared" si="62"/>
        <v>515.19184999999993</v>
      </c>
      <c r="AW109" s="486">
        <v>515.15970000000004</v>
      </c>
      <c r="AX109" s="46">
        <v>1546</v>
      </c>
      <c r="AY109" s="92">
        <f>AW109-AV109</f>
        <v>-3.2149999999887768E-2</v>
      </c>
      <c r="AZ109" s="8">
        <v>108.04226</v>
      </c>
      <c r="BA109" s="9">
        <f t="shared" si="77"/>
        <v>605.22354500000006</v>
      </c>
      <c r="BC109">
        <v>866.5</v>
      </c>
      <c r="BD109">
        <v>0.34105499999998301</v>
      </c>
      <c r="BF109" s="8">
        <v>258.09508399999999</v>
      </c>
      <c r="BG109" s="508">
        <f t="shared" si="78"/>
        <v>455.17072100000001</v>
      </c>
      <c r="BH109" s="508">
        <v>455.52589999999998</v>
      </c>
      <c r="BI109" s="510">
        <v>605.6</v>
      </c>
      <c r="BJ109" s="92">
        <f t="shared" ref="BJ109:BJ113" si="81">BH109-BG109</f>
        <v>0.35517899999996416</v>
      </c>
      <c r="BM109">
        <v>228.08452</v>
      </c>
      <c r="BN109" s="511">
        <f t="shared" si="79"/>
        <v>485.181285</v>
      </c>
      <c r="BO109" s="509">
        <v>485.61099999999999</v>
      </c>
      <c r="BP109" s="512">
        <v>731.7</v>
      </c>
      <c r="BQ109" s="92">
        <f t="shared" ref="BQ109:BQ112" si="82">BO109-BN109</f>
        <v>0.42971499999998741</v>
      </c>
    </row>
    <row r="110" spans="1:72">
      <c r="B110" s="402">
        <v>4</v>
      </c>
      <c r="C110" s="11"/>
      <c r="D110" s="18" t="s">
        <v>288</v>
      </c>
      <c r="E110" s="71">
        <v>162.05282</v>
      </c>
      <c r="F110" s="139">
        <f t="shared" si="63"/>
        <v>826.34986900000001</v>
      </c>
      <c r="G110" s="139">
        <v>826.51959999999997</v>
      </c>
      <c r="H110" s="140">
        <v>256.89999999999998</v>
      </c>
      <c r="I110" s="117">
        <f t="shared" ref="I110:I113" si="83">G110-F110</f>
        <v>0.16973099999995611</v>
      </c>
      <c r="J110" s="9">
        <v>120.04226</v>
      </c>
      <c r="K110" s="118">
        <f t="shared" si="64"/>
        <v>706.30760899999996</v>
      </c>
      <c r="L110" s="118">
        <v>706.63260000000002</v>
      </c>
      <c r="M110" s="403">
        <v>208.6</v>
      </c>
      <c r="N110" s="117">
        <f t="shared" si="65"/>
        <v>0.3249910000000682</v>
      </c>
      <c r="O110" s="9">
        <v>90.031694999999999</v>
      </c>
      <c r="P110" s="119">
        <f t="shared" si="66"/>
        <v>736.318174</v>
      </c>
      <c r="Q110" s="119">
        <v>736.43619999999999</v>
      </c>
      <c r="R110" s="124">
        <v>3127</v>
      </c>
      <c r="S110" s="117">
        <f t="shared" si="67"/>
        <v>0.1180259999999862</v>
      </c>
      <c r="T110" s="120">
        <v>150.05282399999999</v>
      </c>
      <c r="U110" s="121">
        <f t="shared" si="68"/>
        <v>676.29704500000003</v>
      </c>
      <c r="V110" s="121">
        <v>676.34439999999995</v>
      </c>
      <c r="W110" s="128">
        <v>1530</v>
      </c>
      <c r="X110" s="117">
        <f t="shared" si="69"/>
        <v>4.7354999999924985E-2</v>
      </c>
      <c r="Y110">
        <v>18.010565</v>
      </c>
      <c r="Z110" s="76">
        <f t="shared" si="70"/>
        <v>808.33930399999997</v>
      </c>
      <c r="AA110" s="76">
        <v>808.49980000000005</v>
      </c>
      <c r="AB110" s="77">
        <v>1332</v>
      </c>
      <c r="AC110" s="117">
        <f t="shared" si="80"/>
        <v>0.16049600000008013</v>
      </c>
      <c r="AD110">
        <v>36.021129999999999</v>
      </c>
      <c r="AE110" s="76">
        <f t="shared" si="71"/>
        <v>790.32873900000004</v>
      </c>
      <c r="AF110" s="76">
        <v>790.6069</v>
      </c>
      <c r="AG110" s="77">
        <v>417.9</v>
      </c>
      <c r="AH110" s="117">
        <f t="shared" si="72"/>
        <v>0.27816099999995458</v>
      </c>
      <c r="AI110">
        <v>54.031694999999999</v>
      </c>
      <c r="AJ110" s="76">
        <f t="shared" si="73"/>
        <v>772.318174</v>
      </c>
      <c r="AK110" s="76">
        <v>772.15300000000002</v>
      </c>
      <c r="AL110" s="77">
        <v>1582</v>
      </c>
      <c r="AM110" s="117">
        <f t="shared" si="74"/>
        <v>-0.16517399999997906</v>
      </c>
      <c r="AN110" s="117"/>
      <c r="AO110" s="9">
        <v>84.042259999999999</v>
      </c>
      <c r="AP110" s="76">
        <f t="shared" si="75"/>
        <v>742.30760899999996</v>
      </c>
      <c r="AQ110" s="115" t="s">
        <v>74</v>
      </c>
      <c r="AR110" s="116"/>
      <c r="AS110" s="117"/>
      <c r="AT110">
        <v>24</v>
      </c>
      <c r="AU110" s="9">
        <v>198.07395500000001</v>
      </c>
      <c r="AV110" s="486">
        <f t="shared" si="62"/>
        <v>628.27591400000006</v>
      </c>
      <c r="AW110" s="486">
        <v>628.11170000000004</v>
      </c>
      <c r="AX110" s="46">
        <v>773.9</v>
      </c>
      <c r="AY110" s="92">
        <f t="shared" ref="AY110:AY113" si="84">AW110-AV110</f>
        <v>-0.1642140000000154</v>
      </c>
      <c r="AZ110" s="8">
        <v>108.04226</v>
      </c>
      <c r="BA110" s="9">
        <f t="shared" si="77"/>
        <v>718.30760899999996</v>
      </c>
      <c r="BC110">
        <v>902.2</v>
      </c>
      <c r="BD110">
        <v>0.34759100000007948</v>
      </c>
      <c r="BF110" s="8">
        <v>258.09508399999999</v>
      </c>
      <c r="BG110" s="508">
        <f t="shared" si="78"/>
        <v>568.25478500000008</v>
      </c>
      <c r="BH110" s="9" t="s">
        <v>74</v>
      </c>
      <c r="BI110" s="46"/>
      <c r="BJ110" s="92"/>
      <c r="BM110">
        <v>228.08452</v>
      </c>
      <c r="BN110" s="511">
        <f t="shared" si="79"/>
        <v>598.26534900000001</v>
      </c>
      <c r="BO110" t="s">
        <v>74</v>
      </c>
      <c r="BP110" s="46"/>
      <c r="BQ110" s="92"/>
      <c r="BS110" s="90" t="s">
        <v>431</v>
      </c>
      <c r="BT110">
        <v>219.085522</v>
      </c>
    </row>
    <row r="111" spans="1:72">
      <c r="B111" s="402">
        <v>5</v>
      </c>
      <c r="C111" s="41"/>
      <c r="D111" s="18" t="s">
        <v>76</v>
      </c>
      <c r="E111" s="71">
        <v>162.05282</v>
      </c>
      <c r="F111" s="139">
        <f t="shared" si="63"/>
        <v>897.38698299999999</v>
      </c>
      <c r="G111" s="115" t="s">
        <v>74</v>
      </c>
      <c r="H111" s="116"/>
      <c r="I111" s="117"/>
      <c r="J111" s="9">
        <v>120.04226</v>
      </c>
      <c r="K111" s="118">
        <f t="shared" si="64"/>
        <v>777.34472299999993</v>
      </c>
      <c r="L111" s="118">
        <v>777.70429999999999</v>
      </c>
      <c r="M111" s="403">
        <v>9813</v>
      </c>
      <c r="N111" s="117">
        <f t="shared" si="65"/>
        <v>0.35957700000005843</v>
      </c>
      <c r="O111" s="9">
        <v>90.031694999999999</v>
      </c>
      <c r="P111" s="119">
        <f t="shared" si="66"/>
        <v>807.35528799999997</v>
      </c>
      <c r="Q111" s="119">
        <v>807.50630000000001</v>
      </c>
      <c r="R111" s="124">
        <v>6252</v>
      </c>
      <c r="S111" s="117">
        <f t="shared" si="67"/>
        <v>0.15101200000003701</v>
      </c>
      <c r="T111" s="120">
        <v>150.05282399999999</v>
      </c>
      <c r="U111" s="121">
        <f t="shared" si="68"/>
        <v>747.334159</v>
      </c>
      <c r="V111" s="121">
        <v>747.20839999999998</v>
      </c>
      <c r="W111" s="128">
        <v>441.9</v>
      </c>
      <c r="X111" s="117">
        <f t="shared" si="69"/>
        <v>-0.12575900000001639</v>
      </c>
      <c r="Y111">
        <v>18.010565</v>
      </c>
      <c r="Z111" s="76">
        <f t="shared" si="70"/>
        <v>879.37641799999994</v>
      </c>
      <c r="AA111" s="76">
        <v>879.70590000000004</v>
      </c>
      <c r="AB111" s="77">
        <v>3845</v>
      </c>
      <c r="AC111" s="117">
        <f t="shared" si="80"/>
        <v>0.3294820000000982</v>
      </c>
      <c r="AD111">
        <v>36.021129999999999</v>
      </c>
      <c r="AE111" s="76">
        <f t="shared" si="71"/>
        <v>861.36585300000002</v>
      </c>
      <c r="AF111" s="76">
        <v>861.62180000000001</v>
      </c>
      <c r="AG111" s="77">
        <v>182.1</v>
      </c>
      <c r="AH111" s="117">
        <f t="shared" si="72"/>
        <v>0.25594699999999193</v>
      </c>
      <c r="AI111">
        <v>54.031694999999999</v>
      </c>
      <c r="AJ111" s="76">
        <f t="shared" si="73"/>
        <v>843.35528799999997</v>
      </c>
      <c r="AK111" s="115" t="s">
        <v>74</v>
      </c>
      <c r="AL111" s="116"/>
      <c r="AM111" s="117"/>
      <c r="AN111" s="117"/>
      <c r="AO111" s="9">
        <v>84.042259999999999</v>
      </c>
      <c r="AP111" s="76">
        <f t="shared" si="75"/>
        <v>813.34472299999993</v>
      </c>
      <c r="AQ111" s="115" t="s">
        <v>74</v>
      </c>
      <c r="AR111" s="116"/>
      <c r="AS111" s="117"/>
      <c r="AT111">
        <v>24</v>
      </c>
      <c r="AU111" s="9">
        <v>198.07395500000001</v>
      </c>
      <c r="AV111" s="486">
        <f t="shared" si="62"/>
        <v>699.31302800000003</v>
      </c>
      <c r="AW111" s="9" t="s">
        <v>55</v>
      </c>
      <c r="AX111" s="46"/>
      <c r="AY111" s="92"/>
      <c r="AZ111" s="8">
        <v>108.04226</v>
      </c>
      <c r="BA111" s="9">
        <f t="shared" si="77"/>
        <v>789.34472299999993</v>
      </c>
      <c r="BC111">
        <v>1180</v>
      </c>
      <c r="BD111">
        <v>0.22777700000006007</v>
      </c>
      <c r="BF111" s="8">
        <v>258.09508399999999</v>
      </c>
      <c r="BG111" s="508">
        <f t="shared" si="78"/>
        <v>639.29189900000006</v>
      </c>
      <c r="BH111" s="9" t="s">
        <v>74</v>
      </c>
      <c r="BI111" s="46"/>
      <c r="BJ111" s="92"/>
      <c r="BM111">
        <v>228.08452</v>
      </c>
      <c r="BN111" s="511">
        <f t="shared" si="79"/>
        <v>669.30246299999999</v>
      </c>
      <c r="BO111" s="509">
        <v>669.72220000000004</v>
      </c>
      <c r="BP111" s="512">
        <v>15700</v>
      </c>
      <c r="BQ111" s="92">
        <f t="shared" si="82"/>
        <v>0.41973700000005465</v>
      </c>
    </row>
    <row r="112" spans="1:72">
      <c r="B112" s="402">
        <v>6</v>
      </c>
      <c r="C112" s="41"/>
      <c r="D112" s="18" t="s">
        <v>76</v>
      </c>
      <c r="E112" s="71">
        <v>162.05282</v>
      </c>
      <c r="F112" s="139">
        <f t="shared" si="63"/>
        <v>968.42409699999996</v>
      </c>
      <c r="G112" s="139">
        <v>968.62390000000005</v>
      </c>
      <c r="H112" s="140">
        <v>149.6</v>
      </c>
      <c r="I112" s="117">
        <f t="shared" si="83"/>
        <v>0.1998030000000881</v>
      </c>
      <c r="J112" s="9">
        <v>120.04226</v>
      </c>
      <c r="K112" s="118">
        <f t="shared" si="64"/>
        <v>848.3818369999999</v>
      </c>
      <c r="L112" s="118">
        <v>848.79060000000004</v>
      </c>
      <c r="M112" s="403">
        <v>579.4</v>
      </c>
      <c r="N112" s="117">
        <f t="shared" si="65"/>
        <v>0.40876300000013543</v>
      </c>
      <c r="O112" s="9">
        <v>90.031694999999999</v>
      </c>
      <c r="P112" s="119">
        <f t="shared" si="66"/>
        <v>878.39240199999995</v>
      </c>
      <c r="Q112" s="119">
        <v>878.60199999999998</v>
      </c>
      <c r="R112" s="124">
        <v>11370</v>
      </c>
      <c r="S112" s="117">
        <f t="shared" si="67"/>
        <v>0.20959800000002815</v>
      </c>
      <c r="T112" s="120">
        <v>150.05282399999999</v>
      </c>
      <c r="U112" s="121">
        <f t="shared" si="68"/>
        <v>818.37127299999997</v>
      </c>
      <c r="V112" s="115" t="s">
        <v>74</v>
      </c>
      <c r="W112" s="116"/>
      <c r="X112" s="117"/>
      <c r="Y112">
        <v>18.010565</v>
      </c>
      <c r="Z112" s="76">
        <f t="shared" si="70"/>
        <v>950.41353199999992</v>
      </c>
      <c r="AA112" s="115" t="s">
        <v>74</v>
      </c>
      <c r="AB112" s="116"/>
      <c r="AC112" s="117"/>
      <c r="AD112">
        <v>36.021129999999999</v>
      </c>
      <c r="AE112" s="76">
        <f t="shared" si="71"/>
        <v>932.40296699999999</v>
      </c>
      <c r="AF112" s="76">
        <v>932.6191</v>
      </c>
      <c r="AG112" s="77">
        <v>365.1</v>
      </c>
      <c r="AH112" s="117">
        <f t="shared" si="72"/>
        <v>0.21613300000001345</v>
      </c>
      <c r="AI112">
        <v>54.031694999999999</v>
      </c>
      <c r="AJ112" s="76">
        <f t="shared" si="73"/>
        <v>914.39240199999995</v>
      </c>
      <c r="AK112" s="115" t="s">
        <v>74</v>
      </c>
      <c r="AL112" s="116"/>
      <c r="AM112" s="117"/>
      <c r="AN112" s="117"/>
      <c r="AO112" s="9">
        <v>84.042259999999999</v>
      </c>
      <c r="AP112" s="76">
        <f t="shared" si="75"/>
        <v>884.3818369999999</v>
      </c>
      <c r="AQ112" s="115" t="s">
        <v>74</v>
      </c>
      <c r="AR112" s="116"/>
      <c r="AS112" s="117"/>
      <c r="AT112">
        <v>24</v>
      </c>
      <c r="AU112" s="9">
        <v>198.07395500000001</v>
      </c>
      <c r="AV112" s="486">
        <f t="shared" si="62"/>
        <v>770.35014200000001</v>
      </c>
      <c r="AW112" s="486">
        <v>770.38229999999999</v>
      </c>
      <c r="AX112" s="313">
        <v>10250</v>
      </c>
      <c r="AY112" s="92">
        <f t="shared" si="84"/>
        <v>3.2157999999981257E-2</v>
      </c>
      <c r="AZ112" s="8">
        <v>108.04226</v>
      </c>
      <c r="BA112" s="9">
        <f t="shared" si="77"/>
        <v>860.3818369999999</v>
      </c>
      <c r="BC112">
        <v>1229</v>
      </c>
      <c r="BD112">
        <v>9.9863000000141255E-2</v>
      </c>
      <c r="BF112" s="8">
        <v>258.09508399999999</v>
      </c>
      <c r="BG112" s="508">
        <f t="shared" si="78"/>
        <v>710.32901300000003</v>
      </c>
      <c r="BH112" s="9" t="s">
        <v>74</v>
      </c>
      <c r="BI112" s="46"/>
      <c r="BJ112" s="92"/>
      <c r="BM112">
        <v>228.08452</v>
      </c>
      <c r="BN112" s="511">
        <f t="shared" si="79"/>
        <v>740.33957699999996</v>
      </c>
      <c r="BO112" s="509">
        <v>740.52970000000005</v>
      </c>
      <c r="BP112" s="512">
        <v>442.2</v>
      </c>
      <c r="BQ112" s="92">
        <f t="shared" si="82"/>
        <v>0.19012300000008509</v>
      </c>
    </row>
    <row r="113" spans="1:69">
      <c r="B113" s="402">
        <v>7</v>
      </c>
      <c r="C113" s="41"/>
      <c r="D113" s="18" t="s">
        <v>76</v>
      </c>
      <c r="E113" s="71">
        <v>162.05282</v>
      </c>
      <c r="F113" s="139">
        <f t="shared" si="63"/>
        <v>1039.461211</v>
      </c>
      <c r="G113" s="139">
        <v>1039.8063999999999</v>
      </c>
      <c r="H113" s="140">
        <v>381.5</v>
      </c>
      <c r="I113" s="117">
        <f t="shared" si="83"/>
        <v>0.34518899999989117</v>
      </c>
      <c r="J113" s="9">
        <v>120.04226</v>
      </c>
      <c r="K113" s="118">
        <f t="shared" si="64"/>
        <v>919.41895100000011</v>
      </c>
      <c r="L113" s="118">
        <v>919.84910000000002</v>
      </c>
      <c r="M113" s="403">
        <v>200.1</v>
      </c>
      <c r="N113" s="117">
        <f t="shared" si="65"/>
        <v>0.43014899999991485</v>
      </c>
      <c r="O113" s="9">
        <v>90.031694999999999</v>
      </c>
      <c r="P113" s="119">
        <f t="shared" si="66"/>
        <v>949.42951600000004</v>
      </c>
      <c r="Q113" s="119">
        <v>949.07320000000004</v>
      </c>
      <c r="R113" s="124">
        <v>140</v>
      </c>
      <c r="S113" s="117">
        <f t="shared" si="67"/>
        <v>-0.35631599999999253</v>
      </c>
      <c r="T113" s="120">
        <v>150.05282399999999</v>
      </c>
      <c r="U113" s="121">
        <f t="shared" si="68"/>
        <v>889.40838700000006</v>
      </c>
      <c r="V113" s="121">
        <v>889.59619999999995</v>
      </c>
      <c r="W113" s="128">
        <v>481.5</v>
      </c>
      <c r="X113" s="117">
        <f t="shared" si="69"/>
        <v>0.18781299999989187</v>
      </c>
      <c r="Y113">
        <v>18.010565</v>
      </c>
      <c r="Z113" s="76">
        <f t="shared" si="70"/>
        <v>1021.450646</v>
      </c>
      <c r="AA113" s="115" t="s">
        <v>74</v>
      </c>
      <c r="AB113" s="116"/>
      <c r="AC113" s="117"/>
      <c r="AD113">
        <v>36.021129999999999</v>
      </c>
      <c r="AE113" s="76">
        <f t="shared" si="71"/>
        <v>1003.4400810000001</v>
      </c>
      <c r="AF113" s="115" t="s">
        <v>74</v>
      </c>
      <c r="AG113" s="116"/>
      <c r="AH113" s="117"/>
      <c r="AI113">
        <v>54.031694999999999</v>
      </c>
      <c r="AJ113" s="76">
        <f t="shared" si="73"/>
        <v>985.42951600000004</v>
      </c>
      <c r="AK113" s="76">
        <v>985.57950000000005</v>
      </c>
      <c r="AL113" s="77">
        <v>896.4</v>
      </c>
      <c r="AM113" s="117">
        <f t="shared" si="74"/>
        <v>0.14998400000001766</v>
      </c>
      <c r="AN113" s="117"/>
      <c r="AO113" s="9">
        <v>84.042259999999999</v>
      </c>
      <c r="AP113" s="76">
        <f t="shared" si="75"/>
        <v>955.41895100000011</v>
      </c>
      <c r="AQ113" s="76">
        <v>955.78530000000001</v>
      </c>
      <c r="AR113" s="77">
        <v>113.8</v>
      </c>
      <c r="AS113" s="117">
        <f t="shared" si="76"/>
        <v>0.36634899999990012</v>
      </c>
      <c r="AT113">
        <v>24</v>
      </c>
      <c r="AU113" s="9">
        <v>198.07395500000001</v>
      </c>
      <c r="AV113" s="486">
        <f t="shared" si="62"/>
        <v>841.38725599999998</v>
      </c>
      <c r="AW113" s="486">
        <v>841.21220000000005</v>
      </c>
      <c r="AX113" s="313">
        <v>644.79999999999995</v>
      </c>
      <c r="AY113" s="92">
        <f t="shared" si="84"/>
        <v>-0.17505599999992683</v>
      </c>
      <c r="AZ113" s="8">
        <v>108.04226</v>
      </c>
      <c r="BA113" s="9">
        <f t="shared" si="77"/>
        <v>931.41895100000011</v>
      </c>
      <c r="BF113" s="8">
        <v>258.09508399999999</v>
      </c>
      <c r="BG113" s="508">
        <f t="shared" si="78"/>
        <v>781.36612700000001</v>
      </c>
      <c r="BH113" s="508">
        <v>780.95669999999996</v>
      </c>
      <c r="BI113" s="46">
        <v>2639</v>
      </c>
      <c r="BJ113" s="92">
        <f t="shared" si="81"/>
        <v>-0.40942700000005061</v>
      </c>
      <c r="BM113">
        <v>228.08452</v>
      </c>
      <c r="BN113" s="511">
        <f t="shared" si="79"/>
        <v>811.37669100000005</v>
      </c>
      <c r="BO113" t="s">
        <v>74</v>
      </c>
      <c r="BP113" s="46"/>
      <c r="BQ113" s="92"/>
    </row>
    <row r="114" spans="1:69">
      <c r="B114" s="402">
        <v>8</v>
      </c>
      <c r="C114" s="41"/>
      <c r="D114" s="18" t="s">
        <v>289</v>
      </c>
      <c r="E114" s="71">
        <v>162.05282</v>
      </c>
      <c r="F114" s="139">
        <f t="shared" si="63"/>
        <v>1170.5016949999999</v>
      </c>
      <c r="G114" s="115" t="s">
        <v>74</v>
      </c>
      <c r="H114" s="116"/>
      <c r="I114" s="117"/>
      <c r="J114" s="9">
        <v>120.04226</v>
      </c>
      <c r="K114" s="118">
        <f t="shared" si="64"/>
        <v>1050.459435</v>
      </c>
      <c r="L114" s="115" t="s">
        <v>74</v>
      </c>
      <c r="M114" s="513"/>
      <c r="N114" s="117"/>
      <c r="O114" s="9">
        <v>90.031694999999999</v>
      </c>
      <c r="P114" s="119">
        <f t="shared" si="66"/>
        <v>1080.47</v>
      </c>
      <c r="Q114" s="115" t="s">
        <v>74</v>
      </c>
      <c r="R114" s="116"/>
      <c r="S114" s="117"/>
      <c r="T114" s="120">
        <v>150.05282399999999</v>
      </c>
      <c r="U114" s="121">
        <f t="shared" si="68"/>
        <v>1020.4488709999999</v>
      </c>
      <c r="V114" s="121">
        <v>1020.7467</v>
      </c>
      <c r="W114" s="128">
        <v>667.8</v>
      </c>
      <c r="X114" s="117">
        <f t="shared" si="69"/>
        <v>0.29782900000009249</v>
      </c>
      <c r="Y114">
        <v>18.010565</v>
      </c>
      <c r="Z114" s="76">
        <f t="shared" si="70"/>
        <v>1152.4911299999999</v>
      </c>
      <c r="AA114" s="76">
        <v>1152.962</v>
      </c>
      <c r="AB114" s="77">
        <v>931.6</v>
      </c>
      <c r="AC114" s="117">
        <f t="shared" si="80"/>
        <v>0.47087000000010448</v>
      </c>
      <c r="AD114">
        <v>36.021129999999999</v>
      </c>
      <c r="AE114" s="76">
        <f t="shared" si="71"/>
        <v>1134.4805649999998</v>
      </c>
      <c r="AF114" s="76">
        <v>1134.8276000000001</v>
      </c>
      <c r="AG114" s="77">
        <v>61.43</v>
      </c>
      <c r="AH114" s="117">
        <f t="shared" si="72"/>
        <v>0.34703500000023269</v>
      </c>
      <c r="AI114">
        <v>54.031694999999999</v>
      </c>
      <c r="AJ114" s="76">
        <f t="shared" si="73"/>
        <v>1116.47</v>
      </c>
      <c r="AK114" s="115" t="s">
        <v>74</v>
      </c>
      <c r="AL114" s="116"/>
      <c r="AM114" s="117"/>
      <c r="AN114" s="117"/>
      <c r="AO114" s="9">
        <v>84.042259999999999</v>
      </c>
      <c r="AP114" s="76">
        <f t="shared" si="75"/>
        <v>1086.459435</v>
      </c>
      <c r="AQ114" s="115" t="s">
        <v>74</v>
      </c>
      <c r="AR114" s="116"/>
      <c r="AS114" s="117"/>
      <c r="AT114">
        <v>24</v>
      </c>
      <c r="AU114" s="9">
        <v>198.07395500000001</v>
      </c>
      <c r="AV114" s="486">
        <f t="shared" si="62"/>
        <v>972.42773999999986</v>
      </c>
      <c r="AW114" s="9" t="s">
        <v>74</v>
      </c>
      <c r="AX114" s="46"/>
      <c r="AY114" s="92"/>
      <c r="AZ114" s="8">
        <v>108.04226</v>
      </c>
      <c r="BA114" s="9">
        <f t="shared" si="77"/>
        <v>1062.459435</v>
      </c>
      <c r="BF114" s="8">
        <v>258.09508399999999</v>
      </c>
      <c r="BG114" s="508">
        <f t="shared" si="78"/>
        <v>912.40661099999988</v>
      </c>
      <c r="BH114" s="9" t="s">
        <v>74</v>
      </c>
      <c r="BI114" s="46"/>
      <c r="BJ114" s="92"/>
      <c r="BM114">
        <v>228.08452</v>
      </c>
      <c r="BN114" s="511">
        <f t="shared" si="79"/>
        <v>942.41717499999993</v>
      </c>
      <c r="BO114" t="s">
        <v>74</v>
      </c>
      <c r="BP114" s="46"/>
      <c r="BQ114" s="92"/>
    </row>
    <row r="115" spans="1:69">
      <c r="B115" s="402">
        <v>9</v>
      </c>
      <c r="C115" s="41"/>
      <c r="D115" s="18" t="s">
        <v>49</v>
      </c>
      <c r="E115" s="71"/>
      <c r="F115" s="9">
        <f t="shared" si="63"/>
        <v>0</v>
      </c>
      <c r="G115" s="9"/>
      <c r="H115" s="46"/>
      <c r="I115" s="92"/>
      <c r="M115" s="25"/>
      <c r="R115" s="46"/>
      <c r="V115" s="5"/>
      <c r="W115" s="116"/>
      <c r="AB115" s="46"/>
      <c r="AG115" s="46"/>
      <c r="AL115" s="46"/>
    </row>
    <row r="116" spans="1:69" s="52" customFormat="1">
      <c r="C116" s="347"/>
      <c r="D116" s="3"/>
      <c r="E116" s="3"/>
      <c r="F116" s="404"/>
      <c r="G116" s="404"/>
      <c r="H116" s="38">
        <f>SUM(H110:H115)</f>
        <v>788</v>
      </c>
      <c r="I116" s="397"/>
      <c r="J116" s="3"/>
      <c r="K116" s="3"/>
      <c r="L116" s="3"/>
      <c r="M116" s="38">
        <f>SUM(M108:M115)</f>
        <v>12454.5</v>
      </c>
      <c r="N116" s="3"/>
      <c r="O116" s="3"/>
      <c r="P116" s="3"/>
      <c r="Q116" s="3"/>
      <c r="R116" s="38">
        <f>SUM(R107:R115)</f>
        <v>22495.200000000001</v>
      </c>
      <c r="S116" s="3"/>
      <c r="T116" s="3"/>
      <c r="U116" s="3"/>
      <c r="V116" s="3"/>
      <c r="W116" s="38">
        <f>SUM(W107:W115)</f>
        <v>7543.9</v>
      </c>
      <c r="X116" s="3"/>
      <c r="Y116" s="3"/>
      <c r="Z116" s="3"/>
      <c r="AA116" s="3"/>
      <c r="AB116" s="38">
        <f>SUM(AB107:AB115)</f>
        <v>7032.3</v>
      </c>
      <c r="AC116" s="3"/>
      <c r="AD116" s="3"/>
      <c r="AE116" s="3"/>
      <c r="AF116" s="3"/>
      <c r="AG116" s="38">
        <f>SUM(AG107:AG115)</f>
        <v>8172.0300000000007</v>
      </c>
      <c r="AH116" s="3"/>
      <c r="AI116" s="3"/>
      <c r="AJ116" s="3"/>
      <c r="AK116" s="3"/>
      <c r="AL116" s="38">
        <f>SUM(AL107:AL115)</f>
        <v>13698.9</v>
      </c>
      <c r="AM116" s="3"/>
      <c r="AN116" s="3"/>
      <c r="AO116" s="3"/>
      <c r="AP116" s="3"/>
      <c r="AQ116" s="3"/>
      <c r="AR116" s="38">
        <f>SUM(AR107:AR115)</f>
        <v>1470.6200000000001</v>
      </c>
      <c r="AS116" s="3"/>
    </row>
    <row r="117" spans="1:69" s="188" customFormat="1">
      <c r="C117" s="405"/>
      <c r="H117" s="130">
        <v>1</v>
      </c>
      <c r="I117" s="130"/>
      <c r="J117" s="130"/>
      <c r="K117" s="130"/>
      <c r="L117" s="130"/>
      <c r="M117" s="130">
        <f>M116/H116</f>
        <v>15.805203045685278</v>
      </c>
      <c r="N117" s="130"/>
      <c r="O117" s="130"/>
      <c r="P117" s="130"/>
      <c r="Q117" s="130"/>
      <c r="R117" s="130">
        <f>R116/H116</f>
        <v>28.547208121827413</v>
      </c>
      <c r="S117" s="130"/>
      <c r="T117" s="130"/>
      <c r="U117" s="130"/>
      <c r="V117" s="130"/>
      <c r="W117" s="130">
        <f>W116/H116</f>
        <v>9.5734771573604061</v>
      </c>
      <c r="X117" s="130"/>
      <c r="Y117" s="130"/>
      <c r="Z117" s="130"/>
      <c r="AA117" s="130"/>
      <c r="AB117" s="130">
        <f>AB116/H116</f>
        <v>8.9242385786802032</v>
      </c>
      <c r="AC117" s="130"/>
      <c r="AD117" s="130"/>
      <c r="AE117" s="130"/>
      <c r="AF117" s="130"/>
      <c r="AG117" s="130">
        <f>AG116/H116</f>
        <v>10.370596446700509</v>
      </c>
      <c r="AH117" s="130"/>
      <c r="AI117" s="130"/>
      <c r="AJ117" s="130"/>
      <c r="AK117" s="130"/>
      <c r="AL117" s="130">
        <f>AL116/H116</f>
        <v>17.384390862944162</v>
      </c>
      <c r="AR117" s="130">
        <f>AR116/H116</f>
        <v>1.8662690355329952</v>
      </c>
      <c r="BN117" s="511">
        <v>108.04226</v>
      </c>
      <c r="BO117" t="s">
        <v>432</v>
      </c>
    </row>
    <row r="118" spans="1:69">
      <c r="Y118" s="514">
        <v>90.031694999999999</v>
      </c>
      <c r="AS118" t="s">
        <v>433</v>
      </c>
      <c r="AT118" s="139">
        <v>90.031694999999999</v>
      </c>
      <c r="AV118" s="486">
        <v>108.04226</v>
      </c>
      <c r="AW118" t="s">
        <v>434</v>
      </c>
      <c r="AX118" t="s">
        <v>432</v>
      </c>
      <c r="BG118" s="508">
        <v>108.04226</v>
      </c>
      <c r="BH118" t="s">
        <v>432</v>
      </c>
      <c r="BN118" s="511">
        <v>120.04226</v>
      </c>
      <c r="BO118" t="s">
        <v>216</v>
      </c>
      <c r="BP118" t="s">
        <v>435</v>
      </c>
    </row>
    <row r="119" spans="1:69">
      <c r="Y119" s="514">
        <v>18.010565</v>
      </c>
      <c r="AT119" s="189">
        <v>18.010565</v>
      </c>
      <c r="AV119" s="486">
        <v>90.031694999999999</v>
      </c>
      <c r="AW119" t="s">
        <v>218</v>
      </c>
      <c r="AX119" t="s">
        <v>435</v>
      </c>
      <c r="BG119" s="515">
        <v>150.05282399999999</v>
      </c>
      <c r="BH119" t="s">
        <v>214</v>
      </c>
      <c r="BI119" t="s">
        <v>435</v>
      </c>
      <c r="BN119" s="516">
        <f>SUM(BN117:BN118)</f>
        <v>228.08452</v>
      </c>
    </row>
    <row r="120" spans="1:69">
      <c r="Y120" s="514">
        <f>SUM(Y118:Y119)</f>
        <v>108.04226</v>
      </c>
      <c r="AS120" t="s">
        <v>434</v>
      </c>
      <c r="AT120" s="139">
        <f>SUM(AT118:AT119)</f>
        <v>108.04226</v>
      </c>
      <c r="AV120" s="507">
        <f>SUM(AV118:AV119)</f>
        <v>198.07395500000001</v>
      </c>
      <c r="BG120" s="401">
        <f>SUM(BG118:BG119)</f>
        <v>258.09508399999999</v>
      </c>
    </row>
    <row r="121" spans="1:69">
      <c r="C121" s="41"/>
      <c r="F121" s="9"/>
      <c r="G121" s="9"/>
      <c r="H121" s="46"/>
      <c r="I121" s="92"/>
    </row>
    <row r="122" spans="1:69">
      <c r="C122" s="41"/>
      <c r="E122" s="347" t="s">
        <v>303</v>
      </c>
      <c r="K122" s="152" t="s">
        <v>120</v>
      </c>
      <c r="P122" s="152" t="s">
        <v>124</v>
      </c>
      <c r="U122" s="152" t="s">
        <v>126</v>
      </c>
      <c r="Z122" t="s">
        <v>127</v>
      </c>
      <c r="AE122" t="s">
        <v>128</v>
      </c>
      <c r="AJ122" t="s">
        <v>129</v>
      </c>
      <c r="AP122" t="s">
        <v>124</v>
      </c>
    </row>
    <row r="123" spans="1:69">
      <c r="C123" s="41"/>
      <c r="D123" s="41"/>
      <c r="E123" s="52" t="s">
        <v>304</v>
      </c>
      <c r="F123" s="131" t="s">
        <v>171</v>
      </c>
      <c r="G123" s="9"/>
      <c r="H123" s="9"/>
      <c r="I123" s="9"/>
      <c r="J123" t="s">
        <v>305</v>
      </c>
      <c r="K123" s="132" t="s">
        <v>172</v>
      </c>
      <c r="L123" s="133"/>
      <c r="M123" s="133"/>
      <c r="O123" s="102" t="s">
        <v>149</v>
      </c>
      <c r="T123" s="102" t="s">
        <v>149</v>
      </c>
      <c r="W123" s="46"/>
      <c r="Y123" s="39" t="s">
        <v>150</v>
      </c>
      <c r="Z123" s="39"/>
      <c r="AA123" s="39"/>
      <c r="AB123" s="39"/>
      <c r="AN123" s="37">
        <v>509.20241200000004</v>
      </c>
    </row>
    <row r="124" spans="1:69">
      <c r="C124" s="53" t="s">
        <v>114</v>
      </c>
      <c r="D124" s="54" t="s">
        <v>355</v>
      </c>
      <c r="E124" s="134" t="s">
        <v>173</v>
      </c>
      <c r="F124" s="135" t="s">
        <v>174</v>
      </c>
      <c r="G124" s="108" t="s">
        <v>174</v>
      </c>
      <c r="H124" s="109" t="s">
        <v>64</v>
      </c>
      <c r="I124" s="109" t="s">
        <v>61</v>
      </c>
      <c r="J124" s="106" t="s">
        <v>100</v>
      </c>
      <c r="K124" s="107" t="s">
        <v>436</v>
      </c>
      <c r="L124" s="108" t="s">
        <v>436</v>
      </c>
      <c r="M124" s="109" t="s">
        <v>64</v>
      </c>
      <c r="N124" s="109" t="s">
        <v>61</v>
      </c>
      <c r="O124" s="108" t="s">
        <v>134</v>
      </c>
      <c r="P124" s="110" t="s">
        <v>437</v>
      </c>
      <c r="Q124" s="108" t="s">
        <v>437</v>
      </c>
      <c r="R124" s="109" t="s">
        <v>64</v>
      </c>
      <c r="S124" s="109" t="s">
        <v>61</v>
      </c>
      <c r="T124" s="55">
        <v>150</v>
      </c>
      <c r="U124" s="111" t="s">
        <v>311</v>
      </c>
      <c r="V124" s="109" t="s">
        <v>311</v>
      </c>
      <c r="W124" s="109" t="s">
        <v>64</v>
      </c>
      <c r="X124" s="109" t="s">
        <v>61</v>
      </c>
      <c r="Y124" s="108" t="s">
        <v>158</v>
      </c>
      <c r="Z124" s="91" t="s">
        <v>438</v>
      </c>
      <c r="AA124" s="5" t="s">
        <v>438</v>
      </c>
      <c r="AB124" s="5"/>
      <c r="AC124" s="109" t="s">
        <v>61</v>
      </c>
      <c r="AD124" s="108" t="s">
        <v>160</v>
      </c>
      <c r="AE124" s="112" t="s">
        <v>439</v>
      </c>
      <c r="AF124" s="5" t="s">
        <v>439</v>
      </c>
      <c r="AG124" s="109"/>
      <c r="AH124" s="109" t="s">
        <v>61</v>
      </c>
      <c r="AI124" s="108" t="s">
        <v>163</v>
      </c>
      <c r="AJ124" s="91" t="s">
        <v>440</v>
      </c>
      <c r="AK124" s="5" t="s">
        <v>440</v>
      </c>
      <c r="AL124" s="109"/>
      <c r="AM124" s="109" t="s">
        <v>61</v>
      </c>
      <c r="AN124" s="109"/>
      <c r="AO124" s="108" t="s">
        <v>306</v>
      </c>
      <c r="AP124" s="112" t="s">
        <v>441</v>
      </c>
      <c r="AQ124" s="5" t="s">
        <v>440</v>
      </c>
      <c r="AR124" s="109"/>
      <c r="AS124" s="109" t="s">
        <v>61</v>
      </c>
      <c r="AU124" s="109">
        <v>179</v>
      </c>
      <c r="AV124" s="275" t="s">
        <v>442</v>
      </c>
      <c r="AW124" s="5" t="s">
        <v>443</v>
      </c>
      <c r="AX124" s="5"/>
      <c r="AY124" s="109" t="s">
        <v>61</v>
      </c>
      <c r="AZ124" s="103">
        <v>204</v>
      </c>
      <c r="BA124" s="103" t="s">
        <v>66</v>
      </c>
      <c r="BB124" s="5" t="s">
        <v>444</v>
      </c>
      <c r="BC124" s="5"/>
      <c r="BD124" s="109" t="s">
        <v>61</v>
      </c>
    </row>
    <row r="125" spans="1:69">
      <c r="A125" s="304"/>
      <c r="C125" s="345" t="s">
        <v>356</v>
      </c>
      <c r="D125" s="13" t="s">
        <v>45</v>
      </c>
      <c r="E125" s="109" t="s">
        <v>177</v>
      </c>
      <c r="F125" s="138" t="s">
        <v>67</v>
      </c>
      <c r="G125" s="109" t="s">
        <v>167</v>
      </c>
      <c r="H125" s="5"/>
      <c r="I125" s="109" t="s">
        <v>65</v>
      </c>
      <c r="J125" s="109" t="s">
        <v>422</v>
      </c>
      <c r="K125" s="113" t="s">
        <v>67</v>
      </c>
      <c r="L125" s="109" t="s">
        <v>167</v>
      </c>
      <c r="M125" s="5"/>
      <c r="N125" s="109" t="s">
        <v>65</v>
      </c>
      <c r="O125" s="103" t="s">
        <v>168</v>
      </c>
      <c r="P125" s="114" t="s">
        <v>67</v>
      </c>
      <c r="Q125" s="109" t="s">
        <v>167</v>
      </c>
      <c r="R125" s="5"/>
      <c r="S125" s="109" t="s">
        <v>65</v>
      </c>
      <c r="T125" s="67" t="s">
        <v>135</v>
      </c>
      <c r="U125" s="111" t="s">
        <v>67</v>
      </c>
      <c r="V125" s="109" t="s">
        <v>167</v>
      </c>
      <c r="W125" s="109"/>
      <c r="X125" s="109" t="s">
        <v>65</v>
      </c>
      <c r="Y125" s="5"/>
      <c r="Z125" s="91" t="s">
        <v>169</v>
      </c>
      <c r="AA125" s="5" t="s">
        <v>68</v>
      </c>
      <c r="AB125" s="5" t="s">
        <v>64</v>
      </c>
      <c r="AC125" s="109" t="s">
        <v>65</v>
      </c>
      <c r="AD125" s="109"/>
      <c r="AE125" s="91" t="s">
        <v>169</v>
      </c>
      <c r="AF125" s="5" t="s">
        <v>68</v>
      </c>
      <c r="AG125" s="109" t="s">
        <v>170</v>
      </c>
      <c r="AH125" s="109" t="s">
        <v>65</v>
      </c>
      <c r="AI125" s="109"/>
      <c r="AJ125" s="91" t="s">
        <v>169</v>
      </c>
      <c r="AK125" s="5" t="s">
        <v>68</v>
      </c>
      <c r="AL125" s="109" t="s">
        <v>170</v>
      </c>
      <c r="AM125" s="109" t="s">
        <v>65</v>
      </c>
      <c r="AN125" s="109"/>
      <c r="AO125" s="109" t="s">
        <v>208</v>
      </c>
      <c r="AP125" s="112" t="s">
        <v>169</v>
      </c>
      <c r="AQ125" s="5" t="s">
        <v>68</v>
      </c>
      <c r="AR125" s="109" t="s">
        <v>170</v>
      </c>
      <c r="AS125" s="109" t="s">
        <v>65</v>
      </c>
      <c r="AU125" s="5" t="s">
        <v>208</v>
      </c>
      <c r="AV125" s="5" t="s">
        <v>169</v>
      </c>
      <c r="AW125" s="5" t="s">
        <v>68</v>
      </c>
      <c r="AX125" s="5" t="s">
        <v>170</v>
      </c>
      <c r="AY125" s="109" t="s">
        <v>65</v>
      </c>
      <c r="AZ125" s="103" t="s">
        <v>208</v>
      </c>
      <c r="BA125" s="109" t="s">
        <v>169</v>
      </c>
      <c r="BB125" s="5" t="s">
        <v>445</v>
      </c>
      <c r="BC125" s="5" t="s">
        <v>170</v>
      </c>
      <c r="BD125" s="109" t="s">
        <v>65</v>
      </c>
    </row>
    <row r="126" spans="1:69">
      <c r="A126" s="304"/>
      <c r="B126" s="402">
        <v>1</v>
      </c>
      <c r="C126" s="209" t="s">
        <v>133</v>
      </c>
      <c r="D126" s="13" t="s">
        <v>59</v>
      </c>
      <c r="E126" s="71">
        <v>162.05282</v>
      </c>
      <c r="F126" s="139">
        <v>319.16120799999999</v>
      </c>
      <c r="G126" s="115" t="s">
        <v>74</v>
      </c>
      <c r="H126" s="116"/>
      <c r="I126" s="117"/>
      <c r="J126" s="9">
        <v>120.04226</v>
      </c>
      <c r="K126" s="118">
        <v>199.11894799999999</v>
      </c>
      <c r="L126" s="115" t="s">
        <v>74</v>
      </c>
      <c r="M126" s="116"/>
      <c r="N126" s="5"/>
      <c r="O126" s="9">
        <v>90.031694999999999</v>
      </c>
      <c r="P126" s="119">
        <v>229.12951299999997</v>
      </c>
      <c r="Q126" s="119">
        <v>229.19149999999999</v>
      </c>
      <c r="R126" s="124">
        <v>778.5</v>
      </c>
      <c r="S126" s="117">
        <v>6.1987000000016224E-2</v>
      </c>
      <c r="T126" s="120">
        <v>150.05282399999999</v>
      </c>
      <c r="U126" s="121">
        <v>169.108384</v>
      </c>
      <c r="V126" s="121">
        <v>169.2124</v>
      </c>
      <c r="W126" s="128">
        <v>126.7</v>
      </c>
      <c r="X126" s="117">
        <v>0.10401600000000144</v>
      </c>
      <c r="Y126">
        <v>18.010565</v>
      </c>
      <c r="Z126" s="76">
        <v>301.150643</v>
      </c>
      <c r="AA126" s="76">
        <v>301.48579999999998</v>
      </c>
      <c r="AB126" s="77">
        <v>643.4</v>
      </c>
      <c r="AC126" s="117">
        <v>0.33515699999998105</v>
      </c>
      <c r="AD126">
        <v>36.021129999999999</v>
      </c>
      <c r="AE126" s="76">
        <v>283.14007800000002</v>
      </c>
      <c r="AF126" s="76">
        <v>283.39699999999999</v>
      </c>
      <c r="AG126" s="77">
        <v>159.9</v>
      </c>
      <c r="AH126" s="117">
        <v>0.25692199999997456</v>
      </c>
      <c r="AI126">
        <v>54.031694999999999</v>
      </c>
      <c r="AJ126" s="76">
        <v>265.12951299999997</v>
      </c>
      <c r="AK126" s="76">
        <v>265.31659999999999</v>
      </c>
      <c r="AL126" s="77">
        <v>140.5</v>
      </c>
      <c r="AM126" s="117">
        <v>0.18708700000001954</v>
      </c>
      <c r="AN126" s="5"/>
      <c r="AO126" s="9">
        <v>84.042259999999999</v>
      </c>
      <c r="AP126" s="76">
        <v>235.11894799999999</v>
      </c>
      <c r="AQ126" s="76">
        <v>235.16890000000001</v>
      </c>
      <c r="AR126" s="77">
        <v>58.92</v>
      </c>
      <c r="AS126" s="117">
        <v>4.995200000001887E-2</v>
      </c>
      <c r="AT126">
        <v>1</v>
      </c>
      <c r="AU126" s="9">
        <v>179.079374</v>
      </c>
      <c r="AV126" s="508">
        <f>F107-AU126</f>
        <v>140.08183399999999</v>
      </c>
      <c r="AW126" s="5" t="s">
        <v>74</v>
      </c>
      <c r="AX126" s="116"/>
      <c r="AY126" s="117"/>
      <c r="AZ126">
        <v>204.074623</v>
      </c>
      <c r="BA126" s="115" t="s">
        <v>93</v>
      </c>
      <c r="BB126" s="5"/>
      <c r="BC126" s="5"/>
      <c r="BD126" s="5"/>
    </row>
    <row r="127" spans="1:69">
      <c r="A127" s="304"/>
      <c r="B127" s="402">
        <v>2</v>
      </c>
      <c r="C127" s="348">
        <v>24.601199999999999</v>
      </c>
      <c r="D127" s="15" t="s">
        <v>56</v>
      </c>
      <c r="E127" s="71">
        <v>162.05282</v>
      </c>
      <c r="F127" s="139">
        <v>584.22321199999999</v>
      </c>
      <c r="G127" s="115" t="s">
        <v>74</v>
      </c>
      <c r="H127" s="116"/>
      <c r="I127" s="117"/>
      <c r="J127" s="9">
        <v>120.04226</v>
      </c>
      <c r="K127" s="118">
        <v>464.18095199999999</v>
      </c>
      <c r="L127" s="118">
        <v>464.39179999999999</v>
      </c>
      <c r="M127" s="123">
        <v>1289</v>
      </c>
      <c r="N127" s="117">
        <v>0.21084799999999859</v>
      </c>
      <c r="O127" s="9">
        <v>90.031694999999999</v>
      </c>
      <c r="P127" s="119">
        <v>494.19151699999998</v>
      </c>
      <c r="Q127" s="119">
        <v>494.04070000000002</v>
      </c>
      <c r="R127" s="124">
        <v>480.7</v>
      </c>
      <c r="S127" s="117">
        <v>-0.1508169999999609</v>
      </c>
      <c r="T127" s="120">
        <v>150.05282399999999</v>
      </c>
      <c r="U127" s="121">
        <v>434.170388</v>
      </c>
      <c r="V127" s="121">
        <v>434.41109999999998</v>
      </c>
      <c r="W127" s="128">
        <v>4296</v>
      </c>
      <c r="X127" s="117">
        <v>0.24071199999997361</v>
      </c>
      <c r="Y127">
        <v>18.010565</v>
      </c>
      <c r="Z127" s="76">
        <v>566.21264699999995</v>
      </c>
      <c r="AA127" s="115" t="s">
        <v>74</v>
      </c>
      <c r="AB127" s="116"/>
      <c r="AC127" s="117"/>
      <c r="AD127">
        <v>36.021129999999999</v>
      </c>
      <c r="AE127" s="76">
        <v>548.20208200000002</v>
      </c>
      <c r="AF127" s="76">
        <v>548.55240000000003</v>
      </c>
      <c r="AG127" s="77">
        <v>6446</v>
      </c>
      <c r="AH127" s="117">
        <v>0.35031800000001567</v>
      </c>
      <c r="AI127">
        <v>54.031694999999999</v>
      </c>
      <c r="AJ127" s="76">
        <v>530.19151699999998</v>
      </c>
      <c r="AK127" s="76">
        <v>529.99710000000005</v>
      </c>
      <c r="AL127" s="77">
        <v>11080</v>
      </c>
      <c r="AM127" s="117">
        <v>-0.19441699999993034</v>
      </c>
      <c r="AN127" s="117"/>
      <c r="AO127" s="9">
        <v>84.042259999999999</v>
      </c>
      <c r="AP127" s="76">
        <v>500.18095199999999</v>
      </c>
      <c r="AQ127" s="76">
        <v>500.20030000000003</v>
      </c>
      <c r="AR127" s="77">
        <v>986.2</v>
      </c>
      <c r="AS127" s="117">
        <v>1.9348000000036336E-2</v>
      </c>
      <c r="AT127">
        <v>2</v>
      </c>
      <c r="AU127" s="9">
        <v>179.079374</v>
      </c>
      <c r="AV127" s="508">
        <f t="shared" ref="AV127:AV134" si="85">F108-AU127</f>
        <v>405.14383799999996</v>
      </c>
      <c r="AW127" s="2">
        <v>405.27010000000001</v>
      </c>
      <c r="AX127" s="510">
        <v>2001</v>
      </c>
      <c r="AY127" s="117">
        <f t="shared" ref="AY127:AY133" si="86">AW127-AV127</f>
        <v>0.12626200000005383</v>
      </c>
      <c r="AZ127">
        <v>204.074623</v>
      </c>
      <c r="BA127" s="122">
        <f t="shared" ref="BA127:BA133" si="87">F108-AZ127</f>
        <v>380.14858900000002</v>
      </c>
      <c r="BB127" s="517">
        <v>380.10379999999998</v>
      </c>
      <c r="BC127" s="518">
        <v>3798</v>
      </c>
      <c r="BD127" s="117">
        <f>BB127-BA127</f>
        <v>-4.4789000000037049E-2</v>
      </c>
    </row>
    <row r="128" spans="1:69">
      <c r="A128" s="304"/>
      <c r="B128" s="402">
        <v>3</v>
      </c>
      <c r="C128" s="11" t="s">
        <v>287</v>
      </c>
      <c r="D128" s="18" t="s">
        <v>286</v>
      </c>
      <c r="E128" s="71">
        <v>162.05282</v>
      </c>
      <c r="F128" s="139">
        <v>713.265805</v>
      </c>
      <c r="G128" s="115" t="s">
        <v>74</v>
      </c>
      <c r="H128" s="116"/>
      <c r="I128" s="117"/>
      <c r="J128" s="9">
        <v>120.04226</v>
      </c>
      <c r="K128" s="118">
        <v>593.22354500000006</v>
      </c>
      <c r="L128" s="118">
        <v>593.53750000000002</v>
      </c>
      <c r="M128" s="403">
        <v>364.4</v>
      </c>
      <c r="N128" s="117">
        <v>0.31395499999996446</v>
      </c>
      <c r="O128" s="9">
        <v>90.031694999999999</v>
      </c>
      <c r="P128" s="119">
        <v>623.23410999999999</v>
      </c>
      <c r="Q128" s="119">
        <v>622.94449999999995</v>
      </c>
      <c r="R128" s="124">
        <v>347</v>
      </c>
      <c r="S128" s="117">
        <v>-0.28961000000003878</v>
      </c>
      <c r="T128" s="120">
        <v>150.05282399999999</v>
      </c>
      <c r="U128" s="121">
        <v>563.21298100000001</v>
      </c>
      <c r="V128" s="115" t="s">
        <v>74</v>
      </c>
      <c r="W128" s="116"/>
      <c r="X128" s="117"/>
      <c r="Y128">
        <v>18.010565</v>
      </c>
      <c r="Z128" s="76">
        <v>695.25523999999996</v>
      </c>
      <c r="AA128" s="76">
        <v>695.55709999999999</v>
      </c>
      <c r="AB128" s="77">
        <v>280.3</v>
      </c>
      <c r="AC128" s="117">
        <v>0.30186000000003332</v>
      </c>
      <c r="AD128">
        <v>36.021129999999999</v>
      </c>
      <c r="AE128" s="76">
        <v>677.24467500000003</v>
      </c>
      <c r="AF128" s="76">
        <v>676.96090000000004</v>
      </c>
      <c r="AG128" s="77">
        <v>539.6</v>
      </c>
      <c r="AH128" s="117">
        <v>-0.28377499999999145</v>
      </c>
      <c r="AI128">
        <v>54.031694999999999</v>
      </c>
      <c r="AJ128" s="76">
        <v>659.23410999999999</v>
      </c>
      <c r="AK128" s="115" t="s">
        <v>74</v>
      </c>
      <c r="AL128" s="116"/>
      <c r="AM128" s="117"/>
      <c r="AN128" s="117"/>
      <c r="AO128" s="9">
        <v>84.042259999999999</v>
      </c>
      <c r="AP128" s="76">
        <v>629.22354500000006</v>
      </c>
      <c r="AQ128" s="76">
        <v>629.61689999999999</v>
      </c>
      <c r="AR128" s="77">
        <v>311.7</v>
      </c>
      <c r="AS128" s="117">
        <v>0.39335499999992862</v>
      </c>
      <c r="AT128">
        <v>3</v>
      </c>
      <c r="AU128" s="9">
        <v>179.079374</v>
      </c>
      <c r="AV128" s="508">
        <f t="shared" si="85"/>
        <v>534.18643099999997</v>
      </c>
      <c r="AW128" s="2">
        <v>534.12080000000003</v>
      </c>
      <c r="AX128" s="510">
        <v>11260</v>
      </c>
      <c r="AY128" s="117">
        <f t="shared" si="86"/>
        <v>-6.5630999999939377E-2</v>
      </c>
      <c r="AZ128">
        <v>204.074623</v>
      </c>
      <c r="BA128" s="122">
        <f t="shared" si="87"/>
        <v>509.19118200000003</v>
      </c>
      <c r="BB128" s="517">
        <v>509.44799999999998</v>
      </c>
      <c r="BC128" s="518">
        <v>12250</v>
      </c>
      <c r="BD128" s="117">
        <f t="shared" ref="BD128:BD133" si="88">BB128-BA128</f>
        <v>0.25681799999995292</v>
      </c>
    </row>
    <row r="129" spans="1:56">
      <c r="A129" s="304"/>
      <c r="B129" s="402">
        <v>4</v>
      </c>
      <c r="C129" s="11"/>
      <c r="D129" s="18" t="s">
        <v>288</v>
      </c>
      <c r="E129" s="71">
        <v>162.05282</v>
      </c>
      <c r="F129" s="139">
        <v>826.34986900000001</v>
      </c>
      <c r="G129" s="139">
        <v>826.51959999999997</v>
      </c>
      <c r="H129" s="140">
        <v>256.89999999999998</v>
      </c>
      <c r="I129" s="117">
        <v>0.16973099999995611</v>
      </c>
      <c r="J129" s="9">
        <v>120.04226</v>
      </c>
      <c r="K129" s="118">
        <v>706.30760899999996</v>
      </c>
      <c r="L129" s="118">
        <v>706.63260000000002</v>
      </c>
      <c r="M129" s="403">
        <v>208.6</v>
      </c>
      <c r="N129" s="117">
        <v>0.3249910000000682</v>
      </c>
      <c r="O129" s="9">
        <v>90.031694999999999</v>
      </c>
      <c r="P129" s="119">
        <v>736.318174</v>
      </c>
      <c r="Q129" s="119">
        <v>736.43619999999999</v>
      </c>
      <c r="R129" s="124">
        <v>3127</v>
      </c>
      <c r="S129" s="117">
        <v>0.1180259999999862</v>
      </c>
      <c r="T129" s="120">
        <v>150.05282399999999</v>
      </c>
      <c r="U129" s="121">
        <v>676.29704500000003</v>
      </c>
      <c r="V129" s="121">
        <v>676.34439999999995</v>
      </c>
      <c r="W129" s="128">
        <v>1530</v>
      </c>
      <c r="X129" s="117">
        <v>4.7354999999924985E-2</v>
      </c>
      <c r="Y129">
        <v>18.010565</v>
      </c>
      <c r="Z129" s="76">
        <v>808.33930399999997</v>
      </c>
      <c r="AA129" s="76">
        <v>808.49980000000005</v>
      </c>
      <c r="AB129" s="77">
        <v>1332</v>
      </c>
      <c r="AC129" s="117">
        <v>0.16049600000008013</v>
      </c>
      <c r="AD129">
        <v>36.021129999999999</v>
      </c>
      <c r="AE129" s="76">
        <v>790.32873900000004</v>
      </c>
      <c r="AF129" s="76">
        <v>790.6069</v>
      </c>
      <c r="AG129" s="77">
        <v>417.9</v>
      </c>
      <c r="AH129" s="117">
        <v>0.27816099999995458</v>
      </c>
      <c r="AI129">
        <v>54.031694999999999</v>
      </c>
      <c r="AJ129" s="76">
        <v>772.318174</v>
      </c>
      <c r="AK129" s="76">
        <v>772.15300000000002</v>
      </c>
      <c r="AL129" s="77">
        <v>1582</v>
      </c>
      <c r="AM129" s="117">
        <v>-0.16517399999997906</v>
      </c>
      <c r="AN129" s="117"/>
      <c r="AO129" s="9">
        <v>84.042259999999999</v>
      </c>
      <c r="AP129" s="76">
        <v>742.30760899999996</v>
      </c>
      <c r="AQ129" s="115" t="s">
        <v>74</v>
      </c>
      <c r="AR129" s="116"/>
      <c r="AS129" s="117"/>
      <c r="AT129">
        <v>4</v>
      </c>
      <c r="AU129" s="9">
        <v>179.079374</v>
      </c>
      <c r="AV129" s="508">
        <f t="shared" si="85"/>
        <v>647.27049499999998</v>
      </c>
      <c r="AW129" s="2">
        <v>647.51580000000001</v>
      </c>
      <c r="AX129" s="510">
        <v>19600</v>
      </c>
      <c r="AY129" s="117">
        <f t="shared" si="86"/>
        <v>0.2453050000000303</v>
      </c>
      <c r="AZ129">
        <v>204.074623</v>
      </c>
      <c r="BA129" s="122">
        <f t="shared" si="87"/>
        <v>622.27524600000004</v>
      </c>
      <c r="BB129" s="5" t="s">
        <v>74</v>
      </c>
      <c r="BC129" s="116"/>
      <c r="BD129" s="117"/>
    </row>
    <row r="130" spans="1:56">
      <c r="A130" s="304"/>
      <c r="B130" s="402">
        <v>5</v>
      </c>
      <c r="C130" s="41"/>
      <c r="D130" s="18" t="s">
        <v>76</v>
      </c>
      <c r="E130" s="71">
        <v>162.05282</v>
      </c>
      <c r="F130" s="139">
        <v>897.38698299999999</v>
      </c>
      <c r="G130" s="115" t="s">
        <v>74</v>
      </c>
      <c r="H130" s="116"/>
      <c r="I130" s="117"/>
      <c r="J130" s="9">
        <v>120.04226</v>
      </c>
      <c r="K130" s="118">
        <v>777.34472299999993</v>
      </c>
      <c r="L130" s="118">
        <v>777.70429999999999</v>
      </c>
      <c r="M130" s="403">
        <v>9813</v>
      </c>
      <c r="N130" s="117">
        <v>0.35957700000005843</v>
      </c>
      <c r="O130" s="9">
        <v>90.031694999999999</v>
      </c>
      <c r="P130" s="119">
        <v>807.35528799999997</v>
      </c>
      <c r="Q130" s="119">
        <v>807.50630000000001</v>
      </c>
      <c r="R130" s="124">
        <v>6252</v>
      </c>
      <c r="S130" s="117">
        <v>0.15101200000003701</v>
      </c>
      <c r="T130" s="120">
        <v>150.05282399999999</v>
      </c>
      <c r="U130" s="121">
        <v>747.334159</v>
      </c>
      <c r="V130" s="121">
        <v>747.20839999999998</v>
      </c>
      <c r="W130" s="128">
        <v>441.9</v>
      </c>
      <c r="X130" s="117">
        <v>-0.12575900000001639</v>
      </c>
      <c r="Y130">
        <v>18.010565</v>
      </c>
      <c r="Z130" s="76">
        <v>879.37641799999994</v>
      </c>
      <c r="AA130" s="76">
        <v>879.70590000000004</v>
      </c>
      <c r="AB130" s="77">
        <v>3845</v>
      </c>
      <c r="AC130" s="117">
        <v>0.3294820000000982</v>
      </c>
      <c r="AD130">
        <v>36.021129999999999</v>
      </c>
      <c r="AE130" s="76">
        <v>861.36585300000002</v>
      </c>
      <c r="AF130" s="76">
        <v>861.62180000000001</v>
      </c>
      <c r="AG130" s="77">
        <v>182.1</v>
      </c>
      <c r="AH130" s="117">
        <v>0.25594699999999193</v>
      </c>
      <c r="AI130">
        <v>54.031694999999999</v>
      </c>
      <c r="AJ130" s="76">
        <v>843.35528799999997</v>
      </c>
      <c r="AK130" s="115" t="s">
        <v>74</v>
      </c>
      <c r="AL130" s="116"/>
      <c r="AM130" s="117"/>
      <c r="AN130" s="117"/>
      <c r="AO130" s="9">
        <v>84.042259999999999</v>
      </c>
      <c r="AP130" s="76">
        <v>813.34472299999993</v>
      </c>
      <c r="AQ130" s="115" t="s">
        <v>74</v>
      </c>
      <c r="AR130" s="116"/>
      <c r="AS130" s="117"/>
      <c r="AT130">
        <v>5</v>
      </c>
      <c r="AU130" s="9">
        <v>179.079374</v>
      </c>
      <c r="AV130" s="508">
        <f t="shared" si="85"/>
        <v>718.30760899999996</v>
      </c>
      <c r="AW130" s="2">
        <v>718.65520000000004</v>
      </c>
      <c r="AX130" s="510">
        <v>902.2</v>
      </c>
      <c r="AY130" s="117">
        <f t="shared" si="86"/>
        <v>0.34759100000007948</v>
      </c>
      <c r="AZ130">
        <v>204.074623</v>
      </c>
      <c r="BA130" s="122">
        <f t="shared" si="87"/>
        <v>693.31236000000001</v>
      </c>
      <c r="BB130" s="517">
        <v>693.29790000000003</v>
      </c>
      <c r="BC130" s="518">
        <v>1587</v>
      </c>
      <c r="BD130" s="117">
        <f t="shared" si="88"/>
        <v>-1.4459999999985484E-2</v>
      </c>
    </row>
    <row r="131" spans="1:56">
      <c r="A131" s="304"/>
      <c r="B131" s="402">
        <v>6</v>
      </c>
      <c r="C131" s="41"/>
      <c r="D131" s="18" t="s">
        <v>76</v>
      </c>
      <c r="E131" s="71">
        <v>162.05282</v>
      </c>
      <c r="F131" s="139">
        <v>968.42409699999996</v>
      </c>
      <c r="G131" s="115">
        <v>968.42409699999996</v>
      </c>
      <c r="H131" s="116"/>
      <c r="I131" s="117">
        <v>0</v>
      </c>
      <c r="J131" s="9">
        <v>120.04226</v>
      </c>
      <c r="K131" s="118">
        <v>848.3818369999999</v>
      </c>
      <c r="L131" s="118">
        <v>848.79060000000004</v>
      </c>
      <c r="M131" s="403">
        <v>579.4</v>
      </c>
      <c r="N131" s="117">
        <v>0.40876300000013543</v>
      </c>
      <c r="O131" s="9">
        <v>90.031694999999999</v>
      </c>
      <c r="P131" s="119">
        <v>878.39240199999995</v>
      </c>
      <c r="Q131" s="119">
        <v>878.60199999999998</v>
      </c>
      <c r="R131" s="124">
        <v>11370</v>
      </c>
      <c r="S131" s="117">
        <v>0.20959800000002815</v>
      </c>
      <c r="T131" s="120">
        <v>150.05282399999999</v>
      </c>
      <c r="U131" s="121">
        <v>818.37127299999997</v>
      </c>
      <c r="V131" s="115" t="s">
        <v>74</v>
      </c>
      <c r="W131" s="116"/>
      <c r="X131" s="117"/>
      <c r="Y131">
        <v>18.010565</v>
      </c>
      <c r="Z131" s="76">
        <v>950.41353199999992</v>
      </c>
      <c r="AA131" s="115">
        <v>950.41353199999992</v>
      </c>
      <c r="AB131" s="116"/>
      <c r="AC131" s="117">
        <v>0</v>
      </c>
      <c r="AD131">
        <v>36.021129999999999</v>
      </c>
      <c r="AE131" s="76">
        <v>932.40296699999999</v>
      </c>
      <c r="AF131" s="115">
        <v>932.40296699999999</v>
      </c>
      <c r="AG131" s="116"/>
      <c r="AH131" s="117">
        <v>0</v>
      </c>
      <c r="AI131">
        <v>54.031694999999999</v>
      </c>
      <c r="AJ131" s="76">
        <v>914.39240199999995</v>
      </c>
      <c r="AK131" s="115">
        <v>914.39240199999995</v>
      </c>
      <c r="AL131" s="116"/>
      <c r="AM131" s="117">
        <v>0</v>
      </c>
      <c r="AN131" s="117"/>
      <c r="AO131" s="9">
        <v>84.042259999999999</v>
      </c>
      <c r="AP131" s="76">
        <v>884.3818369999999</v>
      </c>
      <c r="AQ131" s="115">
        <v>884.3818369999999</v>
      </c>
      <c r="AR131" s="116"/>
      <c r="AS131" s="117">
        <v>0</v>
      </c>
      <c r="AT131">
        <v>6</v>
      </c>
      <c r="AU131" s="9">
        <v>179.079374</v>
      </c>
      <c r="AV131" s="508">
        <f t="shared" si="85"/>
        <v>789.34472299999993</v>
      </c>
      <c r="AW131" s="2">
        <v>789.57240000000002</v>
      </c>
      <c r="AX131" s="510">
        <v>1180</v>
      </c>
      <c r="AY131" s="117">
        <f t="shared" si="86"/>
        <v>0.22767700000008517</v>
      </c>
      <c r="AZ131">
        <v>204.074623</v>
      </c>
      <c r="BA131" s="122">
        <f t="shared" si="87"/>
        <v>764.34947399999999</v>
      </c>
      <c r="BB131" s="517">
        <v>764.46090000000004</v>
      </c>
      <c r="BC131" s="518">
        <v>600.70000000000005</v>
      </c>
      <c r="BD131" s="117">
        <f t="shared" si="88"/>
        <v>0.11142600000005132</v>
      </c>
    </row>
    <row r="132" spans="1:56">
      <c r="B132" s="402">
        <v>7</v>
      </c>
      <c r="C132" s="41"/>
      <c r="D132" s="18" t="s">
        <v>76</v>
      </c>
      <c r="E132" s="71">
        <v>162.05282</v>
      </c>
      <c r="F132" s="139">
        <v>1039.461211</v>
      </c>
      <c r="G132" s="115">
        <v>1039.461211</v>
      </c>
      <c r="H132" s="116"/>
      <c r="I132" s="117">
        <v>0</v>
      </c>
      <c r="J132" s="9">
        <v>120.04226</v>
      </c>
      <c r="K132" s="118">
        <v>919.41895100000011</v>
      </c>
      <c r="L132" s="115">
        <v>919.41895100000011</v>
      </c>
      <c r="M132" s="251"/>
      <c r="N132" s="117">
        <v>0</v>
      </c>
      <c r="O132" s="9">
        <v>90.031694999999999</v>
      </c>
      <c r="P132" s="119">
        <v>949.42951600000004</v>
      </c>
      <c r="Q132" s="115">
        <v>949.42951600000004</v>
      </c>
      <c r="R132" s="116"/>
      <c r="S132" s="117">
        <v>0</v>
      </c>
      <c r="T132" s="120">
        <v>150.05282399999999</v>
      </c>
      <c r="U132" s="121">
        <v>889.40838700000006</v>
      </c>
      <c r="V132" s="115">
        <v>889.40838700000006</v>
      </c>
      <c r="W132" s="116"/>
      <c r="X132" s="117">
        <v>0</v>
      </c>
      <c r="Y132">
        <v>18.010565</v>
      </c>
      <c r="Z132" s="76">
        <v>1021.450646</v>
      </c>
      <c r="AA132" s="115">
        <v>1021.450646</v>
      </c>
      <c r="AB132" s="116"/>
      <c r="AC132" s="117">
        <v>0</v>
      </c>
      <c r="AD132">
        <v>36.021129999999999</v>
      </c>
      <c r="AE132" s="76">
        <v>1003.4400810000001</v>
      </c>
      <c r="AF132" s="115">
        <v>1003.4400810000001</v>
      </c>
      <c r="AG132" s="116"/>
      <c r="AH132" s="117">
        <v>0</v>
      </c>
      <c r="AI132">
        <v>54.031694999999999</v>
      </c>
      <c r="AJ132" s="76">
        <v>985.42951600000004</v>
      </c>
      <c r="AK132" s="115">
        <v>985.42951600000004</v>
      </c>
      <c r="AL132" s="116"/>
      <c r="AM132" s="117">
        <v>0</v>
      </c>
      <c r="AN132" s="117"/>
      <c r="AO132" s="9">
        <v>84.042259999999999</v>
      </c>
      <c r="AP132" s="76">
        <v>955.41895100000011</v>
      </c>
      <c r="AQ132" s="115">
        <v>955.41895100000011</v>
      </c>
      <c r="AR132" s="116"/>
      <c r="AS132" s="117">
        <v>0</v>
      </c>
      <c r="AT132">
        <v>7</v>
      </c>
      <c r="AU132" s="9">
        <v>179.079374</v>
      </c>
      <c r="AV132" s="508">
        <f t="shared" si="85"/>
        <v>860.38183700000002</v>
      </c>
      <c r="AW132" s="2">
        <v>860.48140000000001</v>
      </c>
      <c r="AX132" s="510">
        <v>1229</v>
      </c>
      <c r="AY132" s="117">
        <f t="shared" si="86"/>
        <v>9.9562999999989188E-2</v>
      </c>
      <c r="AZ132">
        <v>204.074623</v>
      </c>
      <c r="BA132" s="122">
        <f t="shared" si="87"/>
        <v>835.38658800000007</v>
      </c>
      <c r="BB132" s="5" t="s">
        <v>74</v>
      </c>
      <c r="BC132" s="116"/>
      <c r="BD132" s="117"/>
    </row>
    <row r="133" spans="1:56">
      <c r="B133" s="402">
        <v>8</v>
      </c>
      <c r="C133" s="41"/>
      <c r="D133" s="18" t="s">
        <v>289</v>
      </c>
      <c r="E133" s="71">
        <v>162.05282</v>
      </c>
      <c r="F133" s="139">
        <v>1170.5016949999999</v>
      </c>
      <c r="G133" s="115">
        <v>1170.5016949999999</v>
      </c>
      <c r="H133" s="116"/>
      <c r="I133" s="117">
        <v>0</v>
      </c>
      <c r="J133" s="9">
        <v>120.04226</v>
      </c>
      <c r="K133" s="118">
        <v>1050.459435</v>
      </c>
      <c r="L133" s="115">
        <v>1050.459435</v>
      </c>
      <c r="M133" s="513"/>
      <c r="N133" s="117"/>
      <c r="O133" s="9">
        <v>90.031694999999999</v>
      </c>
      <c r="P133" s="119">
        <v>1080.47</v>
      </c>
      <c r="Q133" s="115">
        <v>1080.47</v>
      </c>
      <c r="R133" s="116"/>
      <c r="S133" s="117">
        <v>0</v>
      </c>
      <c r="T133" s="120">
        <v>150.05282399999999</v>
      </c>
      <c r="U133" s="121">
        <v>1020.4488709999999</v>
      </c>
      <c r="V133" s="115">
        <v>1020.4488709999999</v>
      </c>
      <c r="W133" s="116"/>
      <c r="X133" s="117"/>
      <c r="Y133">
        <v>18.010565</v>
      </c>
      <c r="Z133" s="76">
        <v>1152.4911299999999</v>
      </c>
      <c r="AA133" s="115">
        <v>1152.4911299999999</v>
      </c>
      <c r="AB133" s="116"/>
      <c r="AC133" s="117">
        <v>0</v>
      </c>
      <c r="AD133">
        <v>36.021129999999999</v>
      </c>
      <c r="AE133" s="9">
        <v>1134.4805649999998</v>
      </c>
      <c r="AF133" s="115">
        <v>1134.4805649999998</v>
      </c>
      <c r="AG133" s="116"/>
      <c r="AH133" s="117">
        <v>0</v>
      </c>
      <c r="AI133">
        <v>54.031694999999999</v>
      </c>
      <c r="AJ133" s="76">
        <v>1116.47</v>
      </c>
      <c r="AK133" s="115">
        <v>1116.47</v>
      </c>
      <c r="AL133" s="116"/>
      <c r="AM133" s="117">
        <v>0</v>
      </c>
      <c r="AN133" s="117"/>
      <c r="AO133" s="9">
        <v>84.042259999999999</v>
      </c>
      <c r="AP133" s="76">
        <v>1086.459435</v>
      </c>
      <c r="AQ133" s="115">
        <v>1086.459435</v>
      </c>
      <c r="AR133" s="116"/>
      <c r="AS133" s="117">
        <v>0</v>
      </c>
      <c r="AT133">
        <v>8</v>
      </c>
      <c r="AU133" s="9">
        <v>179.079374</v>
      </c>
      <c r="AV133" s="508">
        <f t="shared" si="85"/>
        <v>991.4223209999999</v>
      </c>
      <c r="AW133" s="2">
        <v>991.72551102</v>
      </c>
      <c r="AX133" s="510">
        <v>1102</v>
      </c>
      <c r="AY133" s="117">
        <f t="shared" si="86"/>
        <v>0.30319002000010187</v>
      </c>
      <c r="AZ133">
        <v>204.074623</v>
      </c>
      <c r="BA133" s="122">
        <f t="shared" si="87"/>
        <v>966.42707199999995</v>
      </c>
      <c r="BB133" s="517">
        <v>966.64700000000005</v>
      </c>
      <c r="BC133" s="518">
        <v>476.6</v>
      </c>
      <c r="BD133" s="117">
        <f t="shared" si="88"/>
        <v>0.21992800000009538</v>
      </c>
    </row>
    <row r="134" spans="1:56">
      <c r="B134" s="402"/>
      <c r="C134" s="41"/>
      <c r="D134" s="18"/>
      <c r="E134" s="519"/>
      <c r="F134" s="115"/>
      <c r="G134" s="115"/>
      <c r="H134" s="116"/>
      <c r="I134" s="117"/>
      <c r="J134" s="5"/>
      <c r="K134" s="5"/>
      <c r="L134" s="5"/>
      <c r="M134" s="513"/>
      <c r="N134" s="5"/>
      <c r="O134" s="5"/>
      <c r="P134" s="5"/>
      <c r="Q134" s="5"/>
      <c r="R134" s="116"/>
      <c r="S134" s="5"/>
      <c r="T134" s="5"/>
      <c r="U134" s="5"/>
      <c r="V134" s="5"/>
      <c r="W134" s="116"/>
      <c r="X134" s="5"/>
      <c r="Y134" s="5"/>
      <c r="Z134" s="5"/>
      <c r="AA134" s="5"/>
      <c r="AB134" s="116"/>
      <c r="AC134" s="5"/>
      <c r="AD134" s="5"/>
      <c r="AE134" s="5"/>
      <c r="AF134" s="5"/>
      <c r="AG134" s="116"/>
      <c r="AH134" s="5"/>
      <c r="AI134" s="5"/>
      <c r="AJ134" s="5"/>
      <c r="AK134" s="5"/>
      <c r="AL134" s="116"/>
      <c r="AM134" s="5"/>
      <c r="AN134" s="5"/>
      <c r="AO134" s="5"/>
      <c r="AP134" s="5"/>
      <c r="AQ134" s="5"/>
      <c r="AR134" s="5"/>
      <c r="AS134" s="5"/>
      <c r="AU134" s="9">
        <v>179.079374</v>
      </c>
      <c r="AV134" s="508">
        <f t="shared" si="85"/>
        <v>-179.079374</v>
      </c>
      <c r="AW134" s="5"/>
      <c r="AX134" s="116"/>
      <c r="AY134" s="117"/>
      <c r="BA134" s="115"/>
      <c r="BB134" s="5"/>
      <c r="BC134" s="5"/>
      <c r="BD134" s="5"/>
    </row>
    <row r="135" spans="1:56" s="52" customFormat="1">
      <c r="C135" s="347"/>
      <c r="D135" s="3"/>
      <c r="E135" s="3"/>
      <c r="F135" s="404"/>
      <c r="G135" s="404"/>
      <c r="H135" s="38"/>
      <c r="I135" s="397"/>
      <c r="J135" s="3"/>
      <c r="K135" s="3"/>
      <c r="L135" s="3"/>
      <c r="M135" s="38"/>
      <c r="N135" s="3"/>
      <c r="O135" s="3"/>
      <c r="P135" s="3"/>
      <c r="Q135" s="3"/>
      <c r="R135" s="38"/>
      <c r="S135" s="3"/>
      <c r="T135" s="3"/>
      <c r="U135" s="3"/>
      <c r="V135" s="3"/>
      <c r="W135" s="38"/>
      <c r="X135" s="3"/>
      <c r="Y135" s="3"/>
      <c r="Z135" s="3"/>
      <c r="AA135" s="3"/>
      <c r="AB135" s="38"/>
      <c r="AC135" s="3"/>
      <c r="AD135" s="3"/>
      <c r="AE135" s="3"/>
      <c r="AF135" s="3"/>
      <c r="AG135" s="38"/>
      <c r="AH135" s="3"/>
      <c r="AI135" s="3"/>
      <c r="AJ135" s="3"/>
      <c r="AK135" s="3"/>
      <c r="AL135" s="38"/>
      <c r="AM135" s="3"/>
      <c r="AN135" s="3"/>
      <c r="AO135" s="3"/>
      <c r="AP135" s="3"/>
      <c r="AQ135" s="3"/>
      <c r="AR135" s="38"/>
      <c r="AS135" s="3"/>
      <c r="AX135" s="25">
        <f>SUM(AX127:AX134)</f>
        <v>37274.199999999997</v>
      </c>
      <c r="BC135" s="25">
        <f>SUM(BC127:BC134)</f>
        <v>18712.3</v>
      </c>
    </row>
    <row r="136" spans="1:56" s="188" customFormat="1">
      <c r="C136" s="405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130"/>
      <c r="AG136" s="130"/>
      <c r="AH136" s="130"/>
      <c r="AI136" s="130"/>
      <c r="AJ136" s="130"/>
      <c r="AK136" s="130"/>
      <c r="AL136" s="130"/>
      <c r="AR136" s="130"/>
      <c r="AX136" s="130">
        <f>AX135/H116</f>
        <v>47.302284263959386</v>
      </c>
      <c r="BC136" s="130">
        <f>BC135/H116</f>
        <v>23.746573604060913</v>
      </c>
    </row>
    <row r="138" spans="1:56">
      <c r="AS138" t="s">
        <v>412</v>
      </c>
      <c r="AU138" s="402" t="s">
        <v>446</v>
      </c>
      <c r="AX138" s="334">
        <f>AX135/H75</f>
        <v>0.46218782277893983</v>
      </c>
      <c r="BC138" s="334">
        <f>BC135/H75</f>
        <v>0.23202636666075613</v>
      </c>
    </row>
    <row r="140" spans="1:56">
      <c r="AP140">
        <f>179-162</f>
        <v>17</v>
      </c>
      <c r="AS140" t="s">
        <v>447</v>
      </c>
    </row>
    <row r="141" spans="1:56">
      <c r="B141" s="9">
        <f>J114+T108</f>
        <v>270.09508399999999</v>
      </c>
      <c r="D141" s="41"/>
      <c r="G141" s="9"/>
      <c r="H141" s="9"/>
      <c r="I141" s="46"/>
      <c r="J141" s="92"/>
      <c r="U141" s="120">
        <v>150.05282399999999</v>
      </c>
      <c r="V141" s="9"/>
    </row>
    <row r="142" spans="1:56">
      <c r="B142" s="9">
        <f>O108+T108</f>
        <v>240.084519</v>
      </c>
      <c r="D142" s="41"/>
      <c r="G142" s="9"/>
      <c r="H142" s="9"/>
      <c r="I142" s="46"/>
      <c r="J142" s="92"/>
      <c r="U142">
        <f>U141*2</f>
        <v>300.10564799999997</v>
      </c>
      <c r="V142" s="9">
        <f>E114-U147</f>
        <v>-138.05282799999998</v>
      </c>
      <c r="X142">
        <v>300.10564799999997</v>
      </c>
      <c r="AS142" t="s">
        <v>420</v>
      </c>
      <c r="AU142" t="s">
        <v>448</v>
      </c>
    </row>
    <row r="143" spans="1:56">
      <c r="B143" s="9">
        <f>O113+O114</f>
        <v>180.06339</v>
      </c>
      <c r="D143" s="41"/>
      <c r="G143" s="9"/>
      <c r="H143" s="9"/>
      <c r="I143" s="46"/>
      <c r="J143" s="92"/>
      <c r="M143" s="406" t="s">
        <v>308</v>
      </c>
      <c r="P143" s="407"/>
      <c r="Q143" s="407"/>
      <c r="R143" s="407"/>
      <c r="S143" s="407"/>
      <c r="V143" s="408" t="s">
        <v>309</v>
      </c>
    </row>
    <row r="144" spans="1:56">
      <c r="C144" s="304"/>
      <c r="D144" s="41"/>
      <c r="E144" s="54" t="s">
        <v>273</v>
      </c>
      <c r="G144" s="9"/>
      <c r="H144" s="9"/>
      <c r="I144" s="46"/>
      <c r="K144" s="102"/>
      <c r="M144" s="406">
        <v>108.04226399999999</v>
      </c>
      <c r="P144" s="407"/>
      <c r="Q144" s="407"/>
      <c r="R144" s="407"/>
      <c r="S144" s="407"/>
      <c r="U144" s="102" t="s">
        <v>149</v>
      </c>
    </row>
    <row r="145" spans="3:26">
      <c r="C145" s="304"/>
      <c r="D145" s="41"/>
      <c r="E145" s="13" t="s">
        <v>45</v>
      </c>
      <c r="G145" s="9">
        <f>K147-E114</f>
        <v>108.04226399999999</v>
      </c>
      <c r="H145" s="9"/>
      <c r="I145" s="46"/>
      <c r="J145" s="54" t="s">
        <v>273</v>
      </c>
      <c r="K145" s="409" t="s">
        <v>310</v>
      </c>
      <c r="L145" s="410" t="s">
        <v>311</v>
      </c>
      <c r="M145" s="109" t="s">
        <v>157</v>
      </c>
      <c r="N145" s="109" t="s">
        <v>64</v>
      </c>
      <c r="O145" s="109" t="s">
        <v>61</v>
      </c>
      <c r="P145" s="409" t="s">
        <v>312</v>
      </c>
      <c r="Q145" s="111" t="s">
        <v>157</v>
      </c>
      <c r="R145" s="109" t="s">
        <v>157</v>
      </c>
      <c r="S145" s="109" t="s">
        <v>64</v>
      </c>
      <c r="T145" s="109" t="s">
        <v>61</v>
      </c>
      <c r="U145" s="55">
        <v>300</v>
      </c>
      <c r="V145" s="111" t="s">
        <v>157</v>
      </c>
      <c r="W145" s="109" t="s">
        <v>157</v>
      </c>
      <c r="X145" s="109" t="s">
        <v>64</v>
      </c>
      <c r="Y145" s="109" t="s">
        <v>61</v>
      </c>
    </row>
    <row r="146" spans="3:26">
      <c r="C146" s="304"/>
      <c r="D146" s="41"/>
      <c r="E146" s="15" t="s">
        <v>56</v>
      </c>
      <c r="G146" s="9"/>
      <c r="H146" s="9"/>
      <c r="I146" s="46"/>
      <c r="J146" s="13" t="s">
        <v>45</v>
      </c>
      <c r="K146" s="409" t="s">
        <v>135</v>
      </c>
      <c r="L146" s="111" t="s">
        <v>67</v>
      </c>
      <c r="M146" s="109" t="s">
        <v>167</v>
      </c>
      <c r="N146" s="109"/>
      <c r="O146" s="109" t="s">
        <v>65</v>
      </c>
      <c r="P146" s="409" t="s">
        <v>284</v>
      </c>
      <c r="Q146" s="111" t="s">
        <v>67</v>
      </c>
      <c r="R146" s="109" t="s">
        <v>167</v>
      </c>
      <c r="S146" s="109"/>
      <c r="T146" s="109" t="s">
        <v>65</v>
      </c>
      <c r="U146" s="411" t="s">
        <v>281</v>
      </c>
      <c r="V146" s="111" t="s">
        <v>67</v>
      </c>
      <c r="W146" s="109" t="s">
        <v>167</v>
      </c>
      <c r="X146" s="109"/>
      <c r="Y146" s="109" t="s">
        <v>65</v>
      </c>
      <c r="Z146" s="100"/>
    </row>
    <row r="147" spans="3:26">
      <c r="C147" s="304"/>
      <c r="D147" s="41"/>
      <c r="E147" s="41" t="s">
        <v>286</v>
      </c>
      <c r="G147" s="9"/>
      <c r="H147" s="9"/>
      <c r="I147" s="46"/>
      <c r="J147" s="92"/>
      <c r="K147">
        <v>270.09508399999999</v>
      </c>
      <c r="L147" s="121">
        <f t="shared" ref="L147:L153" si="89">F108-K147</f>
        <v>314.128128</v>
      </c>
      <c r="M147" s="5" t="s">
        <v>74</v>
      </c>
      <c r="N147" s="116"/>
      <c r="O147" s="117"/>
      <c r="P147">
        <v>180.06339</v>
      </c>
      <c r="Q147" s="121">
        <f t="shared" ref="Q147:Q153" si="90">F108-P147</f>
        <v>404.15982199999996</v>
      </c>
      <c r="R147" t="s">
        <v>74</v>
      </c>
      <c r="S147" s="313"/>
      <c r="T147" s="92"/>
      <c r="U147">
        <v>300.10564799999997</v>
      </c>
      <c r="V147" s="121">
        <f t="shared" ref="V147:V153" si="91">F108-U147</f>
        <v>284.11756400000002</v>
      </c>
      <c r="W147" s="5" t="s">
        <v>93</v>
      </c>
      <c r="X147" s="116"/>
      <c r="Y147" s="117"/>
    </row>
    <row r="148" spans="3:26">
      <c r="C148" s="304"/>
      <c r="D148" s="41"/>
      <c r="E148" s="41" t="s">
        <v>288</v>
      </c>
      <c r="G148" s="9"/>
      <c r="H148" s="9"/>
      <c r="I148" s="46"/>
      <c r="J148" s="92"/>
      <c r="K148">
        <v>270.09508399999999</v>
      </c>
      <c r="L148" s="121">
        <f t="shared" si="89"/>
        <v>443.17072100000001</v>
      </c>
      <c r="M148" s="5" t="s">
        <v>74</v>
      </c>
      <c r="N148" s="116"/>
      <c r="O148" s="117"/>
      <c r="P148">
        <v>180.06339</v>
      </c>
      <c r="Q148" s="121">
        <f t="shared" si="90"/>
        <v>533.20241499999997</v>
      </c>
      <c r="R148" s="87" t="s">
        <v>313</v>
      </c>
      <c r="S148" s="313">
        <v>2927</v>
      </c>
      <c r="T148" s="92"/>
      <c r="U148">
        <v>300.10564799999997</v>
      </c>
      <c r="V148" s="121">
        <f t="shared" si="91"/>
        <v>413.16015700000003</v>
      </c>
      <c r="W148" s="127">
        <v>257.10489999999999</v>
      </c>
      <c r="X148" s="128">
        <v>8626</v>
      </c>
      <c r="Y148" s="117">
        <f t="shared" ref="Y148:Y153" si="92">W148-V148</f>
        <v>-156.05525700000004</v>
      </c>
    </row>
    <row r="149" spans="3:26">
      <c r="C149" s="304"/>
      <c r="D149" s="41"/>
      <c r="E149" s="41" t="s">
        <v>76</v>
      </c>
      <c r="G149" s="9"/>
      <c r="H149" s="9"/>
      <c r="I149" s="46"/>
      <c r="J149" s="92"/>
      <c r="K149">
        <v>270.09508399999999</v>
      </c>
      <c r="L149" s="121">
        <f t="shared" si="89"/>
        <v>556.25478500000008</v>
      </c>
      <c r="M149" s="127">
        <v>400.4049</v>
      </c>
      <c r="N149" s="128">
        <v>745</v>
      </c>
      <c r="O149" s="117">
        <f>M149-L149</f>
        <v>-155.84988500000009</v>
      </c>
      <c r="P149">
        <v>180.06339</v>
      </c>
      <c r="Q149" s="121">
        <f t="shared" si="90"/>
        <v>646.28647899999999</v>
      </c>
      <c r="R149" s="87" t="s">
        <v>74</v>
      </c>
      <c r="S149" s="313"/>
      <c r="T149" s="92"/>
      <c r="U149">
        <v>300.10564799999997</v>
      </c>
      <c r="V149" s="121">
        <f t="shared" si="91"/>
        <v>526.24422100000004</v>
      </c>
      <c r="W149" s="127">
        <v>370.37810000000002</v>
      </c>
      <c r="X149" s="128">
        <v>3941</v>
      </c>
      <c r="Y149" s="117">
        <f t="shared" si="92"/>
        <v>-155.86612100000002</v>
      </c>
    </row>
    <row r="150" spans="3:26">
      <c r="C150" s="304"/>
      <c r="D150" s="41"/>
      <c r="E150" s="41" t="s">
        <v>76</v>
      </c>
      <c r="G150" s="9"/>
      <c r="H150" s="9"/>
      <c r="I150" s="46"/>
      <c r="J150" s="92"/>
      <c r="K150">
        <v>270.09508399999999</v>
      </c>
      <c r="L150" s="121">
        <f t="shared" si="89"/>
        <v>627.29189900000006</v>
      </c>
      <c r="M150" s="127">
        <v>471.18450000000001</v>
      </c>
      <c r="N150" s="128">
        <v>1992</v>
      </c>
      <c r="O150" s="117">
        <f>M150-L150</f>
        <v>-156.10739900000004</v>
      </c>
      <c r="P150">
        <v>180.06339</v>
      </c>
      <c r="Q150" s="121">
        <f t="shared" si="90"/>
        <v>717.32359299999996</v>
      </c>
      <c r="R150" s="87" t="s">
        <v>314</v>
      </c>
      <c r="S150" s="313">
        <v>209.7</v>
      </c>
      <c r="T150" s="92"/>
      <c r="U150">
        <v>300.10564799999997</v>
      </c>
      <c r="V150" s="121">
        <f t="shared" si="91"/>
        <v>597.28133500000001</v>
      </c>
      <c r="W150" s="127">
        <v>441.00049999999999</v>
      </c>
      <c r="X150" s="128">
        <v>3867</v>
      </c>
      <c r="Y150" s="117">
        <f t="shared" si="92"/>
        <v>-156.28083500000002</v>
      </c>
    </row>
    <row r="151" spans="3:26">
      <c r="D151" s="41"/>
      <c r="E151" s="41" t="s">
        <v>76</v>
      </c>
      <c r="G151" s="9"/>
      <c r="H151" s="9"/>
      <c r="I151" s="46"/>
      <c r="J151" s="92"/>
      <c r="K151">
        <v>270.09508399999999</v>
      </c>
      <c r="L151" s="121">
        <f t="shared" si="89"/>
        <v>698.32901300000003</v>
      </c>
      <c r="M151" s="127">
        <v>542.01199999999994</v>
      </c>
      <c r="N151" s="128">
        <v>324.60000000000002</v>
      </c>
      <c r="O151" s="117">
        <f>M151-L151</f>
        <v>-156.31701300000009</v>
      </c>
      <c r="P151">
        <v>180.06339</v>
      </c>
      <c r="Q151" s="121">
        <f t="shared" si="90"/>
        <v>788.36070699999993</v>
      </c>
      <c r="R151" s="87" t="s">
        <v>315</v>
      </c>
      <c r="S151" s="313">
        <v>674.6</v>
      </c>
      <c r="T151" s="92"/>
      <c r="U151">
        <v>300.10564799999997</v>
      </c>
      <c r="V151" s="121">
        <f t="shared" si="91"/>
        <v>668.31844899999999</v>
      </c>
      <c r="W151" s="127">
        <v>512.49689999999998</v>
      </c>
      <c r="X151" s="128">
        <v>687.7</v>
      </c>
      <c r="Y151" s="117">
        <f t="shared" si="92"/>
        <v>-155.821549</v>
      </c>
    </row>
    <row r="152" spans="3:26">
      <c r="D152" s="41"/>
      <c r="E152" s="41" t="s">
        <v>289</v>
      </c>
      <c r="G152" s="9"/>
      <c r="H152" s="9"/>
      <c r="I152" s="46"/>
      <c r="J152" s="92"/>
      <c r="K152">
        <v>270.09508399999999</v>
      </c>
      <c r="L152" s="121">
        <f t="shared" si="89"/>
        <v>769.36612700000001</v>
      </c>
      <c r="M152" s="127">
        <v>612.89639999999997</v>
      </c>
      <c r="N152" s="128">
        <v>257.8</v>
      </c>
      <c r="O152" s="117">
        <f>M152-L152</f>
        <v>-156.46972700000003</v>
      </c>
      <c r="P152">
        <v>180.06339</v>
      </c>
      <c r="Q152" s="121">
        <f t="shared" si="90"/>
        <v>859.39782100000002</v>
      </c>
      <c r="R152" s="87" t="s">
        <v>194</v>
      </c>
      <c r="S152" s="313">
        <v>702.2</v>
      </c>
      <c r="T152" s="92"/>
      <c r="U152">
        <v>300.10564799999997</v>
      </c>
      <c r="V152" s="121">
        <f t="shared" si="91"/>
        <v>739.35556300000007</v>
      </c>
      <c r="W152" s="127">
        <v>583.45950000000005</v>
      </c>
      <c r="X152" s="128">
        <v>836</v>
      </c>
      <c r="Y152" s="117">
        <f t="shared" si="92"/>
        <v>-155.89606300000003</v>
      </c>
    </row>
    <row r="153" spans="3:26">
      <c r="D153" s="41"/>
      <c r="E153" s="41" t="s">
        <v>49</v>
      </c>
      <c r="G153" s="9"/>
      <c r="H153" s="9"/>
      <c r="I153" s="46"/>
      <c r="J153" s="92"/>
      <c r="K153">
        <v>270.09508399999999</v>
      </c>
      <c r="L153" s="121">
        <f t="shared" si="89"/>
        <v>900.40661099999988</v>
      </c>
      <c r="M153" s="127">
        <v>743.87099999999998</v>
      </c>
      <c r="N153" s="128">
        <v>123.9</v>
      </c>
      <c r="O153" s="117">
        <f>M153-L153</f>
        <v>-156.5356109999999</v>
      </c>
      <c r="P153">
        <v>180.06339</v>
      </c>
      <c r="Q153" s="121">
        <f t="shared" si="90"/>
        <v>990.4383049999999</v>
      </c>
      <c r="S153" s="46"/>
      <c r="T153" s="92"/>
      <c r="U153">
        <v>300.10564799999997</v>
      </c>
      <c r="V153" s="121">
        <f t="shared" si="91"/>
        <v>870.39604699999995</v>
      </c>
      <c r="W153" s="127">
        <v>714.51379999999995</v>
      </c>
      <c r="X153" s="128">
        <v>1366</v>
      </c>
      <c r="Y153" s="117">
        <f t="shared" si="92"/>
        <v>-155.88224700000001</v>
      </c>
    </row>
    <row r="154" spans="3:26">
      <c r="D154" s="41"/>
      <c r="G154" s="9"/>
      <c r="H154" s="9"/>
      <c r="I154" s="46"/>
      <c r="J154" s="92"/>
      <c r="R154" s="347" t="s">
        <v>316</v>
      </c>
      <c r="X154" s="46"/>
    </row>
    <row r="155" spans="3:26">
      <c r="D155" s="412"/>
      <c r="E155" s="4"/>
      <c r="F155" s="4"/>
      <c r="G155" s="129"/>
      <c r="H155" s="129"/>
      <c r="I155" s="147"/>
      <c r="J155" s="301"/>
      <c r="K155" s="4"/>
      <c r="L155" s="4"/>
      <c r="M155" s="4"/>
      <c r="N155" s="38">
        <f>SUM(N149:N154)</f>
        <v>3443.3</v>
      </c>
      <c r="O155" s="4"/>
      <c r="P155" s="4"/>
      <c r="Q155" s="4"/>
      <c r="R155" s="4"/>
      <c r="S155" s="4"/>
      <c r="T155" s="3"/>
      <c r="U155" s="3"/>
      <c r="V155" s="3"/>
      <c r="W155" s="3"/>
      <c r="X155" s="38">
        <f>SUM(X148:X154)</f>
        <v>19323.7</v>
      </c>
      <c r="Y155" s="3"/>
    </row>
    <row r="156" spans="3:26">
      <c r="D156" s="41"/>
      <c r="G156" s="9"/>
      <c r="H156" s="9"/>
      <c r="I156" s="46"/>
      <c r="J156" s="92"/>
      <c r="N156" s="130">
        <f>N155/H116</f>
        <v>4.3696700507614219</v>
      </c>
      <c r="O156" s="130"/>
      <c r="P156" s="130"/>
      <c r="Q156" s="130"/>
      <c r="R156" s="130"/>
      <c r="S156" s="130"/>
      <c r="T156" s="130"/>
      <c r="U156" s="130"/>
      <c r="V156" s="130"/>
      <c r="W156" s="130"/>
      <c r="X156" s="130">
        <f>X155/H116</f>
        <v>24.52246192893401</v>
      </c>
      <c r="Z156" s="52"/>
    </row>
    <row r="159" spans="3:26">
      <c r="T159" t="s">
        <v>409</v>
      </c>
      <c r="V159" t="s">
        <v>449</v>
      </c>
    </row>
    <row r="160" spans="3:26">
      <c r="T160" t="s">
        <v>412</v>
      </c>
      <c r="V160" s="188" t="s">
        <v>446</v>
      </c>
    </row>
    <row r="161" spans="20:22">
      <c r="T161" t="s">
        <v>450</v>
      </c>
      <c r="V161">
        <v>162.05282399999999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ACD.ChemSketch.20" shapeId="6145" r:id="rId3">
          <objectPr defaultSize="0" autoPict="0" r:id="rId4">
            <anchor moveWithCells="1" sizeWithCells="1">
              <from>
                <xdr:col>73</xdr:col>
                <xdr:colOff>0</xdr:colOff>
                <xdr:row>91</xdr:row>
                <xdr:rowOff>0</xdr:rowOff>
              </from>
              <to>
                <xdr:col>81</xdr:col>
                <xdr:colOff>365760</xdr:colOff>
                <xdr:row>127</xdr:row>
                <xdr:rowOff>22860</xdr:rowOff>
              </to>
            </anchor>
          </objectPr>
        </oleObject>
      </mc:Choice>
      <mc:Fallback>
        <oleObject progId="ACD.ChemSketch.20" shapeId="6145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A572-4090-4D65-834A-F57B970B13B7}">
  <dimension ref="A1:DE161"/>
  <sheetViews>
    <sheetView topLeftCell="A45" zoomScale="63" zoomScaleNormal="63" workbookViewId="0">
      <selection activeCell="AE32" sqref="AE32"/>
    </sheetView>
  </sheetViews>
  <sheetFormatPr defaultRowHeight="14.4"/>
  <cols>
    <col min="2" max="2" width="10.5546875" bestFit="1" customWidth="1"/>
    <col min="6" max="6" width="10.88671875" customWidth="1"/>
    <col min="7" max="7" width="11.109375" bestFit="1" customWidth="1"/>
    <col min="10" max="10" width="11.88671875" customWidth="1"/>
    <col min="11" max="11" width="11.109375" bestFit="1" customWidth="1"/>
    <col min="12" max="12" width="13" bestFit="1" customWidth="1"/>
    <col min="14" max="14" width="10.33203125" bestFit="1" customWidth="1"/>
    <col min="16" max="16" width="13" bestFit="1" customWidth="1"/>
    <col min="17" max="17" width="10.109375" bestFit="1" customWidth="1"/>
    <col min="19" max="19" width="10.33203125" bestFit="1" customWidth="1"/>
    <col min="21" max="21" width="13" bestFit="1" customWidth="1"/>
    <col min="22" max="22" width="11.109375" bestFit="1" customWidth="1"/>
    <col min="23" max="23" width="10.109375" bestFit="1" customWidth="1"/>
    <col min="24" max="24" width="10.33203125" bestFit="1" customWidth="1"/>
    <col min="25" max="25" width="11.109375" bestFit="1" customWidth="1"/>
    <col min="26" max="26" width="13.109375" customWidth="1"/>
    <col min="27" max="27" width="10.109375" bestFit="1" customWidth="1"/>
    <col min="29" max="29" width="10.33203125" bestFit="1" customWidth="1"/>
    <col min="31" max="32" width="10.109375" bestFit="1" customWidth="1"/>
    <col min="36" max="36" width="10.109375" bestFit="1" customWidth="1"/>
    <col min="37" max="37" width="11.5546875" customWidth="1"/>
    <col min="38" max="38" width="11.109375" customWidth="1"/>
    <col min="41" max="41" width="9.5546875" bestFit="1" customWidth="1"/>
    <col min="42" max="43" width="10.109375" bestFit="1" customWidth="1"/>
    <col min="45" max="45" width="11.109375" customWidth="1"/>
    <col min="46" max="46" width="9.5546875" bestFit="1" customWidth="1"/>
    <col min="47" max="47" width="11.5546875" bestFit="1" customWidth="1"/>
    <col min="52" max="53" width="11.109375" bestFit="1" customWidth="1"/>
    <col min="57" max="57" width="11.109375" bestFit="1" customWidth="1"/>
    <col min="58" max="58" width="10.109375" customWidth="1"/>
    <col min="65" max="65" width="9.33203125" customWidth="1"/>
    <col min="69" max="69" width="12.33203125" customWidth="1"/>
    <col min="70" max="70" width="11.6640625" customWidth="1"/>
    <col min="75" max="76" width="10.5546875" bestFit="1" customWidth="1"/>
    <col min="77" max="77" width="9.33203125" customWidth="1"/>
  </cols>
  <sheetData>
    <row r="1" spans="1:109" s="8" customFormat="1">
      <c r="A1" s="8" t="s">
        <v>2</v>
      </c>
      <c r="B1" s="8" t="s">
        <v>3</v>
      </c>
      <c r="C1" s="8" t="s">
        <v>4</v>
      </c>
      <c r="D1" s="8" t="s">
        <v>5</v>
      </c>
      <c r="E1" s="8" t="s">
        <v>6</v>
      </c>
      <c r="F1" s="8" t="s">
        <v>7</v>
      </c>
      <c r="G1" s="8" t="s">
        <v>8</v>
      </c>
      <c r="H1" s="276" t="s">
        <v>9</v>
      </c>
      <c r="I1" s="8" t="s">
        <v>10</v>
      </c>
      <c r="J1" s="8" t="s">
        <v>11</v>
      </c>
      <c r="K1" s="8" t="s">
        <v>12</v>
      </c>
      <c r="L1" s="8" t="s">
        <v>13</v>
      </c>
      <c r="M1" s="8" t="s">
        <v>14</v>
      </c>
      <c r="N1" s="8" t="s">
        <v>15</v>
      </c>
      <c r="O1" s="8" t="s">
        <v>16</v>
      </c>
      <c r="P1" s="8" t="s">
        <v>17</v>
      </c>
      <c r="Q1" s="8" t="s">
        <v>18</v>
      </c>
      <c r="R1" s="8" t="s">
        <v>19</v>
      </c>
      <c r="S1" s="8" t="s">
        <v>20</v>
      </c>
      <c r="T1" s="8" t="s">
        <v>21</v>
      </c>
      <c r="U1" s="8" t="s">
        <v>22</v>
      </c>
      <c r="V1" s="8" t="s">
        <v>23</v>
      </c>
      <c r="W1" s="431" t="s">
        <v>24</v>
      </c>
      <c r="X1" s="8" t="s">
        <v>25</v>
      </c>
      <c r="Y1" s="8" t="s">
        <v>26</v>
      </c>
      <c r="Z1" s="8" t="s">
        <v>27</v>
      </c>
    </row>
    <row r="2" spans="1:109">
      <c r="A2" s="432">
        <v>754</v>
      </c>
      <c r="B2" s="40" t="s">
        <v>330</v>
      </c>
      <c r="C2" s="433">
        <v>23</v>
      </c>
      <c r="D2" s="2" t="s">
        <v>331</v>
      </c>
      <c r="F2" t="s">
        <v>332</v>
      </c>
      <c r="G2" s="46">
        <v>2.7900000000000001E-2</v>
      </c>
      <c r="H2">
        <v>144.4</v>
      </c>
      <c r="I2">
        <v>2</v>
      </c>
      <c r="J2">
        <v>577.77759826821602</v>
      </c>
      <c r="K2">
        <v>577.78082596838499</v>
      </c>
      <c r="L2">
        <v>1154.5479200664299</v>
      </c>
      <c r="M2">
        <v>1154.55437547</v>
      </c>
      <c r="N2">
        <v>-5.59125122697181</v>
      </c>
      <c r="O2" t="s">
        <v>30</v>
      </c>
      <c r="P2" t="s">
        <v>333</v>
      </c>
      <c r="Q2">
        <v>7.5326382245141597</v>
      </c>
      <c r="R2">
        <v>7.5326382245141597</v>
      </c>
      <c r="S2" t="s">
        <v>32</v>
      </c>
      <c r="T2" t="s">
        <v>33</v>
      </c>
      <c r="U2" t="s">
        <v>334</v>
      </c>
      <c r="V2" t="s">
        <v>335</v>
      </c>
      <c r="W2">
        <v>24.601199999999999</v>
      </c>
      <c r="Y2">
        <v>1153.5406</v>
      </c>
      <c r="Z2" s="11">
        <v>1153.5471</v>
      </c>
      <c r="AA2" s="72">
        <f>M2-AS2</f>
        <v>992.50157547000003</v>
      </c>
      <c r="AB2">
        <v>992.6952</v>
      </c>
      <c r="AC2">
        <v>14850</v>
      </c>
      <c r="AD2" s="92">
        <f>AB2-AA2</f>
        <v>0.19362452999996549</v>
      </c>
      <c r="AE2" s="434">
        <f>(AQ2-AS2)/I2</f>
        <v>496.75442573500004</v>
      </c>
      <c r="AF2" s="9">
        <v>497.03030000000001</v>
      </c>
      <c r="AG2" s="46">
        <v>424800</v>
      </c>
      <c r="AH2" s="378">
        <f>AF2-AE2</f>
        <v>0.27587426499997036</v>
      </c>
      <c r="AI2" s="33">
        <f>M2-AT2</f>
        <v>974.49099546999992</v>
      </c>
      <c r="AJ2">
        <v>974.63040000000001</v>
      </c>
      <c r="AK2" s="46">
        <v>277.7</v>
      </c>
      <c r="AL2" s="378">
        <f>AI2-AJ2</f>
        <v>-0.13940453000009256</v>
      </c>
      <c r="AM2" s="435">
        <f>(AQ2-AT2)/I2</f>
        <v>487.74913573499998</v>
      </c>
      <c r="AN2" t="s">
        <v>74</v>
      </c>
      <c r="AQ2">
        <f>M2+(I2-1)*AR2</f>
        <v>1155.56165147</v>
      </c>
      <c r="AR2" s="436">
        <v>1.0072760000000001</v>
      </c>
      <c r="AS2" s="353">
        <v>162.05279999999999</v>
      </c>
      <c r="AT2" s="437">
        <v>180.06338</v>
      </c>
      <c r="AU2">
        <f>Z2+(I2*AR2)</f>
        <v>1155.5616520000001</v>
      </c>
      <c r="AV2">
        <f>(AU2-AS2)/I2</f>
        <v>496.75442600000008</v>
      </c>
      <c r="AW2" s="438">
        <v>18.010565</v>
      </c>
      <c r="AX2" s="7">
        <v>36.021129999999999</v>
      </c>
      <c r="AY2" s="279">
        <v>54.031694999999999</v>
      </c>
      <c r="AZ2" s="74">
        <v>150.05282399999999</v>
      </c>
      <c r="BA2" s="439">
        <f>(AQ2-AW2)/I2</f>
        <v>568.77554323499999</v>
      </c>
      <c r="BB2" s="9" t="s">
        <v>74</v>
      </c>
      <c r="BE2" s="118">
        <f>(AQ2-AX2)/I2</f>
        <v>559.77026073499997</v>
      </c>
      <c r="BF2" t="s">
        <v>74</v>
      </c>
      <c r="BI2" s="440">
        <f>(AQ2-AY2)/I2</f>
        <v>550.76497823500006</v>
      </c>
      <c r="BJ2" t="s">
        <v>74</v>
      </c>
      <c r="BM2" s="74">
        <f>(AQ2-AZ2)/I2</f>
        <v>502.75441373500001</v>
      </c>
      <c r="BN2" s="9">
        <v>503.06279999999998</v>
      </c>
      <c r="BO2" s="92">
        <f>BN2-BM2</f>
        <v>0.30838626499996735</v>
      </c>
      <c r="BP2" s="46">
        <v>2781</v>
      </c>
      <c r="BQ2" s="441">
        <v>120.04226</v>
      </c>
      <c r="BR2" s="26">
        <f>(AQ2-BQ2)/I2</f>
        <v>517.75969573500004</v>
      </c>
      <c r="BS2" s="9">
        <v>517.99040000000002</v>
      </c>
      <c r="BT2" s="92">
        <f>BS2-BR2</f>
        <v>0.23070426499998575</v>
      </c>
      <c r="BU2" s="46">
        <v>81770</v>
      </c>
      <c r="BV2" s="46"/>
      <c r="BW2" s="46"/>
      <c r="BX2" s="46"/>
      <c r="BY2" s="46"/>
      <c r="BZ2" s="46"/>
      <c r="CB2" s="432">
        <v>754</v>
      </c>
      <c r="CF2" s="9">
        <f>(AQ2+AS2)/I2</f>
        <v>658.80722573499997</v>
      </c>
      <c r="CG2">
        <v>658.4556</v>
      </c>
      <c r="CH2" s="92">
        <f>CG2-CF2</f>
        <v>-0.35162573499997052</v>
      </c>
      <c r="CI2" s="46">
        <v>1163</v>
      </c>
      <c r="CJ2" s="442">
        <v>90.031694999999999</v>
      </c>
      <c r="CK2" s="9">
        <f>(AQ2-CJ2)/I2</f>
        <v>532.76497823500006</v>
      </c>
      <c r="CL2" t="s">
        <v>74</v>
      </c>
      <c r="CO2" s="434">
        <v>270.09508399999999</v>
      </c>
      <c r="CP2" s="434"/>
      <c r="CQ2" s="9">
        <f>(AQ2-CO2)/I2</f>
        <v>442.73328373499999</v>
      </c>
      <c r="CR2">
        <v>442.58339999999998</v>
      </c>
      <c r="CS2" s="92">
        <f>CR2-CQ2</f>
        <v>-0.14988373500000307</v>
      </c>
      <c r="CT2">
        <v>707.8</v>
      </c>
      <c r="CW2" s="443">
        <v>204.07462200000001</v>
      </c>
      <c r="CX2" s="9">
        <f>M2-CW2</f>
        <v>950.47975346999999</v>
      </c>
      <c r="CY2" t="s">
        <v>74</v>
      </c>
      <c r="CZ2" s="46"/>
      <c r="DA2" s="92"/>
      <c r="DB2" s="9">
        <f>(AQ2-CW2)/I2</f>
        <v>475.74351473500002</v>
      </c>
      <c r="DC2" t="s">
        <v>74</v>
      </c>
      <c r="DD2" s="46"/>
      <c r="DE2" s="92"/>
    </row>
    <row r="5" spans="1:109">
      <c r="B5" t="s">
        <v>331</v>
      </c>
    </row>
    <row r="8" spans="1:109">
      <c r="AE8" s="8"/>
      <c r="AF8" s="8"/>
      <c r="AG8" s="8"/>
      <c r="AH8" s="8" t="s">
        <v>67</v>
      </c>
      <c r="AI8" s="8" t="s">
        <v>68</v>
      </c>
      <c r="AJ8" s="8" t="s">
        <v>64</v>
      </c>
      <c r="AK8" s="8" t="s">
        <v>61</v>
      </c>
      <c r="AL8" s="444" t="s">
        <v>208</v>
      </c>
      <c r="AM8" s="8"/>
    </row>
    <row r="9" spans="1:109">
      <c r="AE9" t="s">
        <v>144</v>
      </c>
      <c r="AF9" t="s">
        <v>141</v>
      </c>
      <c r="AH9">
        <v>496.75442573500004</v>
      </c>
      <c r="AI9">
        <v>497.03030000000001</v>
      </c>
      <c r="AJ9" s="46">
        <v>424800</v>
      </c>
      <c r="AK9" s="92">
        <v>0.27587426499997036</v>
      </c>
      <c r="AL9" s="210"/>
      <c r="AO9" s="188">
        <v>1</v>
      </c>
    </row>
    <row r="10" spans="1:109">
      <c r="AE10" t="s">
        <v>215</v>
      </c>
      <c r="AF10" t="s">
        <v>141</v>
      </c>
      <c r="AH10">
        <v>517.75969573500004</v>
      </c>
      <c r="AI10">
        <v>517.99040000000002</v>
      </c>
      <c r="AJ10" s="46">
        <v>81770</v>
      </c>
      <c r="AK10" s="92">
        <v>0.23070426499998575</v>
      </c>
      <c r="AL10" s="210" t="s">
        <v>216</v>
      </c>
      <c r="AO10" s="188">
        <f>AJ10/AJ9</f>
        <v>0.19249058380414313</v>
      </c>
    </row>
    <row r="11" spans="1:109">
      <c r="U11" s="445" t="s">
        <v>336</v>
      </c>
      <c r="V11" s="445" t="s">
        <v>337</v>
      </c>
      <c r="W11" s="445"/>
      <c r="X11" s="445" t="s">
        <v>45</v>
      </c>
      <c r="Y11" s="445"/>
      <c r="Z11" s="445" t="s">
        <v>338</v>
      </c>
      <c r="AA11" s="445" t="s">
        <v>339</v>
      </c>
      <c r="AE11" t="s">
        <v>211</v>
      </c>
      <c r="AF11" t="s">
        <v>141</v>
      </c>
      <c r="AH11">
        <v>488.24113873499999</v>
      </c>
      <c r="AI11">
        <v>488.43380000000002</v>
      </c>
      <c r="AJ11" s="46">
        <v>28370</v>
      </c>
      <c r="AK11" s="92">
        <v>0.19266126500002656</v>
      </c>
      <c r="AL11" s="446" t="s">
        <v>212</v>
      </c>
      <c r="AM11" s="446" t="s">
        <v>149</v>
      </c>
      <c r="AO11" s="188">
        <f>AJ11/AJ9</f>
        <v>6.678436911487759E-2</v>
      </c>
    </row>
    <row r="12" spans="1:109">
      <c r="B12" s="445" t="s">
        <v>337</v>
      </c>
      <c r="C12" s="445"/>
      <c r="D12" s="445" t="s">
        <v>45</v>
      </c>
      <c r="E12" s="445"/>
      <c r="F12" s="445" t="s">
        <v>339</v>
      </c>
      <c r="L12" s="445" t="s">
        <v>340</v>
      </c>
      <c r="M12" s="445"/>
      <c r="N12" s="445" t="s">
        <v>45</v>
      </c>
      <c r="O12" s="445"/>
      <c r="P12" s="445" t="s">
        <v>341</v>
      </c>
      <c r="U12" s="447">
        <v>129.113473</v>
      </c>
      <c r="V12" s="447">
        <v>157.10838799999999</v>
      </c>
      <c r="W12" s="447">
        <v>1</v>
      </c>
      <c r="X12" s="447" t="s">
        <v>59</v>
      </c>
      <c r="Y12" s="447">
        <v>9</v>
      </c>
      <c r="Z12" s="447"/>
      <c r="AA12" s="447"/>
      <c r="AE12" t="s">
        <v>213</v>
      </c>
      <c r="AF12" t="s">
        <v>141</v>
      </c>
      <c r="AH12">
        <v>502.75441373500001</v>
      </c>
      <c r="AI12">
        <v>503.06279999999998</v>
      </c>
      <c r="AJ12" s="46">
        <v>2781</v>
      </c>
      <c r="AK12" s="92">
        <v>0.30838626499996735</v>
      </c>
      <c r="AL12" s="210" t="s">
        <v>214</v>
      </c>
      <c r="AM12" s="446" t="s">
        <v>149</v>
      </c>
      <c r="AO12" s="188">
        <f>AJ12/AJ9</f>
        <v>6.5466101694915254E-3</v>
      </c>
    </row>
    <row r="13" spans="1:109">
      <c r="B13" s="448">
        <v>157.10838799999999</v>
      </c>
      <c r="C13" s="447">
        <v>1</v>
      </c>
      <c r="D13" s="447" t="s">
        <v>59</v>
      </c>
      <c r="E13" s="447">
        <v>9</v>
      </c>
      <c r="F13" s="447"/>
      <c r="L13" s="447">
        <v>79.057832000000005</v>
      </c>
      <c r="M13" s="447">
        <v>1</v>
      </c>
      <c r="N13" s="447" t="s">
        <v>59</v>
      </c>
      <c r="O13" s="447">
        <v>9</v>
      </c>
      <c r="P13" s="447"/>
      <c r="U13" s="447">
        <v>394.175477</v>
      </c>
      <c r="V13" s="447">
        <v>422.17039199999999</v>
      </c>
      <c r="W13" s="447">
        <v>2</v>
      </c>
      <c r="X13" s="447" t="s">
        <v>56</v>
      </c>
      <c r="Y13" s="447">
        <v>8</v>
      </c>
      <c r="Z13" s="447">
        <v>1024.4325570000001</v>
      </c>
      <c r="AA13" s="447">
        <v>998.45329200000003</v>
      </c>
      <c r="AE13" t="s">
        <v>138</v>
      </c>
      <c r="AF13" t="s">
        <v>141</v>
      </c>
      <c r="AH13">
        <v>475.74351473500002</v>
      </c>
      <c r="AI13">
        <v>476.16090000000003</v>
      </c>
      <c r="AJ13" s="46">
        <v>2576</v>
      </c>
      <c r="AK13" s="92">
        <v>0.41738526500000717</v>
      </c>
      <c r="AL13" s="446" t="s">
        <v>212</v>
      </c>
      <c r="AM13" s="446" t="s">
        <v>149</v>
      </c>
      <c r="AO13" s="188">
        <f>AJ13/AJ9</f>
        <v>6.064030131826742E-3</v>
      </c>
    </row>
    <row r="14" spans="1:109">
      <c r="B14" s="448">
        <v>422.17039199999999</v>
      </c>
      <c r="C14" s="447">
        <v>2</v>
      </c>
      <c r="D14" s="447" t="s">
        <v>56</v>
      </c>
      <c r="E14" s="447">
        <v>8</v>
      </c>
      <c r="F14" s="447">
        <v>998.45329200000003</v>
      </c>
      <c r="L14" s="447">
        <v>211.58883399999999</v>
      </c>
      <c r="M14" s="447">
        <v>2</v>
      </c>
      <c r="N14" s="447" t="s">
        <v>56</v>
      </c>
      <c r="O14" s="447">
        <v>8</v>
      </c>
      <c r="P14" s="449">
        <v>499.73028399999998</v>
      </c>
      <c r="U14" s="447">
        <v>523.21807100000001</v>
      </c>
      <c r="V14" s="447">
        <v>551.212985</v>
      </c>
      <c r="W14" s="447">
        <v>3</v>
      </c>
      <c r="X14" s="447" t="s">
        <v>286</v>
      </c>
      <c r="Y14" s="447">
        <v>7</v>
      </c>
      <c r="Z14" s="447">
        <v>759.37055199999998</v>
      </c>
      <c r="AA14" s="447">
        <v>733.39128700000003</v>
      </c>
      <c r="AE14" t="s">
        <v>119</v>
      </c>
      <c r="AF14" t="s">
        <v>220</v>
      </c>
      <c r="AH14">
        <v>658.80722573499997</v>
      </c>
      <c r="AI14">
        <v>658.4556</v>
      </c>
      <c r="AJ14" s="46">
        <v>1163</v>
      </c>
      <c r="AK14" s="92">
        <v>-0.35162573499997052</v>
      </c>
      <c r="AL14" s="444" t="s">
        <v>171</v>
      </c>
      <c r="AM14" s="446"/>
      <c r="AO14" s="92">
        <f>AJ14/AJ9</f>
        <v>2.737758945386064E-3</v>
      </c>
    </row>
    <row r="15" spans="1:109">
      <c r="B15" s="448">
        <v>551.212985</v>
      </c>
      <c r="C15" s="447">
        <v>3</v>
      </c>
      <c r="D15" s="447" t="s">
        <v>286</v>
      </c>
      <c r="E15" s="447">
        <v>7</v>
      </c>
      <c r="F15" s="447">
        <v>733.39128700000003</v>
      </c>
      <c r="L15" s="447">
        <v>276.11013100000002</v>
      </c>
      <c r="M15" s="447">
        <v>3</v>
      </c>
      <c r="N15" s="447" t="s">
        <v>286</v>
      </c>
      <c r="O15" s="447">
        <v>7</v>
      </c>
      <c r="P15" s="449">
        <v>367.19928199999998</v>
      </c>
      <c r="U15" s="447">
        <v>636.30213500000002</v>
      </c>
      <c r="V15" s="447">
        <v>664.29704900000002</v>
      </c>
      <c r="W15" s="447">
        <v>4</v>
      </c>
      <c r="X15" s="447" t="s">
        <v>288</v>
      </c>
      <c r="Y15" s="447">
        <v>6</v>
      </c>
      <c r="Z15" s="447">
        <v>630.32795899999996</v>
      </c>
      <c r="AA15" s="447">
        <v>604.34869400000002</v>
      </c>
      <c r="AE15" s="213" t="s">
        <v>144</v>
      </c>
      <c r="AF15" s="213" t="s">
        <v>139</v>
      </c>
      <c r="AG15" s="213"/>
      <c r="AH15" s="213">
        <v>992.50157547000003</v>
      </c>
      <c r="AI15" s="213">
        <v>992.6952</v>
      </c>
      <c r="AJ15" s="235">
        <v>14850</v>
      </c>
      <c r="AK15" s="236">
        <v>0.19362452999996549</v>
      </c>
      <c r="AL15" s="450" t="s">
        <v>173</v>
      </c>
      <c r="AM15" s="446"/>
      <c r="AO15" s="188">
        <v>1</v>
      </c>
    </row>
    <row r="16" spans="1:109">
      <c r="B16" s="448">
        <v>664.29704900000002</v>
      </c>
      <c r="C16" s="447">
        <v>4</v>
      </c>
      <c r="D16" s="447" t="s">
        <v>288</v>
      </c>
      <c r="E16" s="447">
        <v>6</v>
      </c>
      <c r="F16" s="447">
        <v>604.34869400000002</v>
      </c>
      <c r="L16" s="447">
        <v>332.65216299999997</v>
      </c>
      <c r="M16" s="447">
        <v>4</v>
      </c>
      <c r="N16" s="447" t="s">
        <v>288</v>
      </c>
      <c r="O16" s="447">
        <v>6</v>
      </c>
      <c r="P16" s="447">
        <v>302.67798499999998</v>
      </c>
      <c r="U16" s="447">
        <v>707.339248</v>
      </c>
      <c r="V16" s="447">
        <v>735.33416299999999</v>
      </c>
      <c r="W16" s="447">
        <v>5</v>
      </c>
      <c r="X16" s="447" t="s">
        <v>76</v>
      </c>
      <c r="Y16" s="447">
        <v>5</v>
      </c>
      <c r="Z16" s="447">
        <v>517.24389499999995</v>
      </c>
      <c r="AA16" s="447">
        <v>491.26463000000001</v>
      </c>
      <c r="AE16" s="213" t="s">
        <v>211</v>
      </c>
      <c r="AF16" s="213" t="s">
        <v>139</v>
      </c>
      <c r="AG16" s="213"/>
      <c r="AH16" s="213">
        <v>975.47500146999994</v>
      </c>
      <c r="AI16" s="213">
        <v>975.76499999999999</v>
      </c>
      <c r="AJ16" s="235">
        <v>1038</v>
      </c>
      <c r="AK16" s="236">
        <v>0.28999853000004805</v>
      </c>
      <c r="AL16" s="450" t="s">
        <v>212</v>
      </c>
      <c r="AM16" s="451" t="s">
        <v>149</v>
      </c>
      <c r="AO16" s="188">
        <f>AJ16/AJ15</f>
        <v>6.9898989898989905E-2</v>
      </c>
    </row>
    <row r="17" spans="2:41">
      <c r="B17" s="448">
        <v>735.33416299999999</v>
      </c>
      <c r="C17" s="447">
        <v>5</v>
      </c>
      <c r="D17" s="447" t="s">
        <v>76</v>
      </c>
      <c r="E17" s="447">
        <v>5</v>
      </c>
      <c r="F17" s="447">
        <v>491.26463000000001</v>
      </c>
      <c r="L17" s="447">
        <v>368.17072000000002</v>
      </c>
      <c r="M17" s="447">
        <v>5</v>
      </c>
      <c r="N17" s="447" t="s">
        <v>76</v>
      </c>
      <c r="O17" s="447">
        <v>5</v>
      </c>
      <c r="P17" s="447">
        <v>246.135953</v>
      </c>
      <c r="U17" s="447">
        <v>778.37636199999997</v>
      </c>
      <c r="V17" s="447">
        <v>806.37127699999996</v>
      </c>
      <c r="W17" s="447">
        <v>6</v>
      </c>
      <c r="X17" s="447" t="s">
        <v>76</v>
      </c>
      <c r="Y17" s="447">
        <v>4</v>
      </c>
      <c r="Z17" s="447">
        <v>446.20678099999998</v>
      </c>
      <c r="AA17" s="447">
        <v>420.22751599999998</v>
      </c>
      <c r="AE17" s="213" t="s">
        <v>142</v>
      </c>
      <c r="AF17" s="213" t="s">
        <v>139</v>
      </c>
      <c r="AG17" s="213"/>
      <c r="AH17" s="213">
        <v>974.49099546999992</v>
      </c>
      <c r="AI17" s="213">
        <v>974.63040000000001</v>
      </c>
      <c r="AJ17" s="235">
        <v>277.7</v>
      </c>
      <c r="AK17" s="236">
        <v>0.13940453000009256</v>
      </c>
      <c r="AL17" s="450" t="s">
        <v>209</v>
      </c>
      <c r="AM17" s="451"/>
      <c r="AO17" s="188">
        <f>AJ17/AJ15</f>
        <v>1.87003367003367E-2</v>
      </c>
    </row>
    <row r="18" spans="2:41">
      <c r="B18" s="448">
        <v>806.37127699999996</v>
      </c>
      <c r="C18" s="447">
        <v>6</v>
      </c>
      <c r="D18" s="447" t="s">
        <v>76</v>
      </c>
      <c r="E18" s="447">
        <v>4</v>
      </c>
      <c r="F18" s="447">
        <v>420.22751599999998</v>
      </c>
      <c r="L18" s="447">
        <v>403.689277</v>
      </c>
      <c r="M18" s="447">
        <v>6</v>
      </c>
      <c r="N18" s="447" t="s">
        <v>76</v>
      </c>
      <c r="O18" s="447">
        <v>4</v>
      </c>
      <c r="P18" s="449">
        <v>210.61739600000001</v>
      </c>
      <c r="U18" s="449">
        <v>849.41347599999995</v>
      </c>
      <c r="V18" s="447">
        <v>877.40839100000005</v>
      </c>
      <c r="W18" s="447">
        <v>7</v>
      </c>
      <c r="X18" s="447" t="s">
        <v>76</v>
      </c>
      <c r="Y18" s="447">
        <v>3</v>
      </c>
      <c r="Z18" s="447">
        <v>375.169667</v>
      </c>
      <c r="AA18" s="447">
        <v>349.190403</v>
      </c>
      <c r="AE18" t="s">
        <v>142</v>
      </c>
      <c r="AF18" t="s">
        <v>141</v>
      </c>
      <c r="AH18" t="s">
        <v>74</v>
      </c>
      <c r="AM18" s="446"/>
    </row>
    <row r="19" spans="2:41">
      <c r="B19" s="448">
        <v>877.40839100000005</v>
      </c>
      <c r="C19" s="447">
        <v>7</v>
      </c>
      <c r="D19" s="447" t="s">
        <v>76</v>
      </c>
      <c r="E19" s="447">
        <v>3</v>
      </c>
      <c r="F19" s="447">
        <v>349.190403</v>
      </c>
      <c r="L19" s="447">
        <v>439.20783399999999</v>
      </c>
      <c r="M19" s="447">
        <v>7</v>
      </c>
      <c r="N19" s="447" t="s">
        <v>76</v>
      </c>
      <c r="O19" s="447">
        <v>3</v>
      </c>
      <c r="P19" s="447">
        <v>175.09884</v>
      </c>
      <c r="U19" s="449">
        <v>980.45396100000005</v>
      </c>
      <c r="V19" s="447">
        <v>1008.448875</v>
      </c>
      <c r="W19" s="447">
        <v>8</v>
      </c>
      <c r="X19" s="447" t="s">
        <v>289</v>
      </c>
      <c r="Y19" s="447">
        <v>2</v>
      </c>
      <c r="Z19" s="447">
        <v>304.13255299999997</v>
      </c>
      <c r="AA19" s="447">
        <v>278.15328899999997</v>
      </c>
      <c r="AE19" t="s">
        <v>217</v>
      </c>
      <c r="AF19" t="s">
        <v>141</v>
      </c>
      <c r="AH19" t="s">
        <v>74</v>
      </c>
      <c r="AL19" s="210" t="s">
        <v>218</v>
      </c>
      <c r="AM19" s="446" t="s">
        <v>149</v>
      </c>
    </row>
    <row r="20" spans="2:41">
      <c r="B20" s="448">
        <v>1008.448875</v>
      </c>
      <c r="C20" s="447">
        <v>8</v>
      </c>
      <c r="D20" s="447" t="s">
        <v>289</v>
      </c>
      <c r="E20" s="447">
        <v>2</v>
      </c>
      <c r="F20" s="447">
        <v>278.15328899999997</v>
      </c>
      <c r="L20" s="449">
        <v>504.72807599999999</v>
      </c>
      <c r="M20" s="447">
        <v>8</v>
      </c>
      <c r="N20" s="447" t="s">
        <v>289</v>
      </c>
      <c r="O20" s="447">
        <v>2</v>
      </c>
      <c r="P20" s="447">
        <v>139.58028300000001</v>
      </c>
      <c r="U20" s="447"/>
      <c r="V20" s="447"/>
      <c r="W20" s="447">
        <v>9</v>
      </c>
      <c r="X20" s="447" t="s">
        <v>49</v>
      </c>
      <c r="Y20" s="447">
        <v>1</v>
      </c>
      <c r="Z20" s="447">
        <v>173.09206900000001</v>
      </c>
      <c r="AA20" s="447">
        <v>147.11280400000001</v>
      </c>
    </row>
    <row r="21" spans="2:41">
      <c r="B21" s="448"/>
      <c r="C21" s="447">
        <v>9</v>
      </c>
      <c r="D21" s="447" t="s">
        <v>49</v>
      </c>
      <c r="E21" s="447">
        <v>1</v>
      </c>
      <c r="F21" s="447">
        <v>147.11280400000001</v>
      </c>
      <c r="L21" s="447"/>
      <c r="M21" s="447">
        <v>9</v>
      </c>
      <c r="N21" s="447" t="s">
        <v>49</v>
      </c>
      <c r="O21" s="447">
        <v>1</v>
      </c>
      <c r="P21" s="447">
        <v>74.060040000000001</v>
      </c>
      <c r="U21" s="452"/>
    </row>
    <row r="22" spans="2:41">
      <c r="B22" s="452"/>
      <c r="L22" s="452"/>
      <c r="U22" s="452"/>
    </row>
    <row r="23" spans="2:41">
      <c r="B23" s="452"/>
      <c r="L23" s="452"/>
      <c r="U23" s="453" t="s">
        <v>342</v>
      </c>
    </row>
    <row r="24" spans="2:41">
      <c r="B24" s="453" t="s">
        <v>342</v>
      </c>
      <c r="L24" s="453" t="s">
        <v>342</v>
      </c>
      <c r="U24" s="453" t="s">
        <v>343</v>
      </c>
    </row>
    <row r="25" spans="2:41">
      <c r="B25" s="453" t="s">
        <v>343</v>
      </c>
      <c r="L25" s="453" t="s">
        <v>343</v>
      </c>
      <c r="U25" s="453" t="s">
        <v>344</v>
      </c>
    </row>
    <row r="26" spans="2:41">
      <c r="B26" s="453" t="s">
        <v>344</v>
      </c>
      <c r="L26" s="453" t="s">
        <v>344</v>
      </c>
      <c r="U26" s="453" t="s">
        <v>345</v>
      </c>
    </row>
    <row r="27" spans="2:41">
      <c r="B27" s="453" t="s">
        <v>345</v>
      </c>
      <c r="L27" s="453" t="s">
        <v>345</v>
      </c>
      <c r="U27" s="453" t="s">
        <v>346</v>
      </c>
    </row>
    <row r="28" spans="2:41">
      <c r="B28" s="453" t="s">
        <v>346</v>
      </c>
      <c r="L28" s="453" t="s">
        <v>346</v>
      </c>
      <c r="U28" s="453" t="s">
        <v>347</v>
      </c>
    </row>
    <row r="29" spans="2:41">
      <c r="B29" s="453" t="s">
        <v>347</v>
      </c>
      <c r="L29" s="453" t="s">
        <v>347</v>
      </c>
      <c r="U29" s="453" t="s">
        <v>348</v>
      </c>
    </row>
    <row r="30" spans="2:41">
      <c r="B30" s="453" t="s">
        <v>348</v>
      </c>
      <c r="L30" s="453" t="s">
        <v>348</v>
      </c>
      <c r="U30" s="453" t="s">
        <v>349</v>
      </c>
    </row>
    <row r="31" spans="2:41">
      <c r="B31" s="453" t="s">
        <v>349</v>
      </c>
      <c r="L31" s="453" t="s">
        <v>349</v>
      </c>
      <c r="U31" s="453" t="s">
        <v>350</v>
      </c>
    </row>
    <row r="32" spans="2:41">
      <c r="B32" s="453" t="s">
        <v>350</v>
      </c>
      <c r="L32" s="453" t="s">
        <v>350</v>
      </c>
      <c r="U32" s="453" t="s">
        <v>351</v>
      </c>
    </row>
    <row r="33" spans="2:95">
      <c r="B33" s="453" t="s">
        <v>351</v>
      </c>
      <c r="L33" s="453" t="s">
        <v>351</v>
      </c>
      <c r="U33" s="453" t="s">
        <v>352</v>
      </c>
      <c r="BM33" s="9">
        <v>120.04226</v>
      </c>
    </row>
    <row r="34" spans="2:95">
      <c r="B34" s="453" t="s">
        <v>352</v>
      </c>
      <c r="L34" s="453" t="s">
        <v>352</v>
      </c>
      <c r="U34" s="453" t="s">
        <v>353</v>
      </c>
      <c r="BM34" s="9">
        <f>2*BM33</f>
        <v>240.08452</v>
      </c>
    </row>
    <row r="35" spans="2:95">
      <c r="B35" s="453" t="s">
        <v>353</v>
      </c>
      <c r="L35" s="453" t="s">
        <v>353</v>
      </c>
    </row>
    <row r="36" spans="2:95">
      <c r="AD36">
        <v>488.43380000000002</v>
      </c>
    </row>
    <row r="37" spans="2:95">
      <c r="AD37" s="213">
        <v>975.76499999999999</v>
      </c>
    </row>
    <row r="42" spans="2:95">
      <c r="Q42" s="454">
        <v>1206</v>
      </c>
      <c r="CB42" s="279"/>
    </row>
    <row r="43" spans="2:95">
      <c r="L43" s="8" t="s">
        <v>109</v>
      </c>
      <c r="M43" s="8"/>
      <c r="N43" s="8"/>
      <c r="O43" s="8"/>
      <c r="P43" s="8"/>
      <c r="Q43" s="224">
        <v>5315</v>
      </c>
      <c r="V43" s="8" t="s">
        <v>269</v>
      </c>
      <c r="AE43" s="454">
        <v>26000</v>
      </c>
      <c r="AF43" s="39" t="s">
        <v>270</v>
      </c>
      <c r="AG43" s="39"/>
      <c r="AH43" s="39"/>
      <c r="AI43" s="39"/>
      <c r="AJ43" s="8"/>
      <c r="AK43" s="8"/>
      <c r="AL43" s="8"/>
      <c r="AM43" s="8"/>
      <c r="AN43" s="8"/>
      <c r="AO43" s="8"/>
      <c r="AP43" s="8"/>
      <c r="AQ43" s="8"/>
      <c r="AY43" s="39"/>
      <c r="AZ43" s="39"/>
      <c r="BA43" s="39"/>
      <c r="BB43" s="39"/>
      <c r="BC43" s="39"/>
      <c r="BX43" t="s">
        <v>354</v>
      </c>
      <c r="CB43" s="279"/>
      <c r="CC43" s="8" t="s">
        <v>271</v>
      </c>
      <c r="CD43" s="8"/>
      <c r="CE43" s="8"/>
      <c r="CF43" s="8"/>
      <c r="CG43" s="8"/>
      <c r="CH43" s="8"/>
    </row>
    <row r="44" spans="2:95">
      <c r="L44" s="40" t="s">
        <v>272</v>
      </c>
      <c r="W44" s="40" t="s">
        <v>134</v>
      </c>
      <c r="AB44" s="40" t="s">
        <v>135</v>
      </c>
      <c r="CB44" s="279"/>
      <c r="CK44" s="337"/>
      <c r="CL44" s="338"/>
    </row>
    <row r="45" spans="2:95">
      <c r="C45" s="53" t="s">
        <v>114</v>
      </c>
      <c r="D45" s="52" t="s">
        <v>355</v>
      </c>
      <c r="F45" s="13" t="s">
        <v>43</v>
      </c>
      <c r="G45" s="55" t="s">
        <v>43</v>
      </c>
      <c r="H45" s="55"/>
      <c r="I45" s="55" t="s">
        <v>61</v>
      </c>
      <c r="J45" s="55"/>
      <c r="K45" s="56" t="s">
        <v>43</v>
      </c>
      <c r="L45" s="22" t="s">
        <v>43</v>
      </c>
      <c r="M45" s="55"/>
      <c r="N45" s="55" t="s">
        <v>116</v>
      </c>
      <c r="O45" s="55" t="s">
        <v>117</v>
      </c>
      <c r="P45" s="57" t="s">
        <v>43</v>
      </c>
      <c r="Q45" s="55" t="s">
        <v>43</v>
      </c>
      <c r="R45" s="55"/>
      <c r="S45" s="55" t="s">
        <v>61</v>
      </c>
      <c r="T45" s="55"/>
      <c r="U45" s="339" t="s">
        <v>43</v>
      </c>
      <c r="V45" s="22" t="s">
        <v>43</v>
      </c>
      <c r="W45" s="55"/>
      <c r="X45" s="55" t="s">
        <v>116</v>
      </c>
      <c r="Y45" s="55"/>
      <c r="Z45" s="60" t="s">
        <v>43</v>
      </c>
      <c r="AA45" s="22" t="s">
        <v>43</v>
      </c>
      <c r="AB45" s="61"/>
      <c r="AC45" s="55" t="s">
        <v>116</v>
      </c>
      <c r="AD45" s="55"/>
      <c r="AE45" s="62" t="s">
        <v>43</v>
      </c>
      <c r="AF45" s="22" t="s">
        <v>43</v>
      </c>
      <c r="AG45" s="55"/>
      <c r="AH45" s="55" t="s">
        <v>116</v>
      </c>
      <c r="AI45" s="55"/>
      <c r="AJ45" s="62" t="s">
        <v>43</v>
      </c>
      <c r="AK45" s="22" t="s">
        <v>43</v>
      </c>
      <c r="AL45" s="55"/>
      <c r="AM45" s="55" t="s">
        <v>116</v>
      </c>
      <c r="AN45" s="55"/>
      <c r="AO45" s="62" t="s">
        <v>43</v>
      </c>
      <c r="AP45" s="22" t="s">
        <v>43</v>
      </c>
      <c r="AQ45" s="55"/>
      <c r="AR45" s="55" t="s">
        <v>116</v>
      </c>
      <c r="AS45" s="55"/>
      <c r="AT45" s="62" t="s">
        <v>43</v>
      </c>
      <c r="AU45" s="22" t="s">
        <v>43</v>
      </c>
      <c r="AV45" s="55"/>
      <c r="AW45" s="55" t="s">
        <v>116</v>
      </c>
      <c r="AX45" s="53" t="s">
        <v>114</v>
      </c>
      <c r="AY45" s="52" t="s">
        <v>355</v>
      </c>
      <c r="BA45" s="13" t="s">
        <v>43</v>
      </c>
      <c r="BB45" s="55" t="s">
        <v>43</v>
      </c>
      <c r="BC45" s="55"/>
      <c r="BD45" s="55" t="s">
        <v>61</v>
      </c>
      <c r="BF45" s="340" t="s">
        <v>274</v>
      </c>
      <c r="BG45" s="55" t="s">
        <v>43</v>
      </c>
      <c r="BH45" s="55"/>
      <c r="BI45" s="55" t="s">
        <v>61</v>
      </c>
      <c r="BJ45" s="55"/>
      <c r="BK45" s="55"/>
      <c r="BL45" s="55"/>
      <c r="BM45" s="111" t="s">
        <v>43</v>
      </c>
      <c r="BN45" s="22" t="s">
        <v>43</v>
      </c>
      <c r="BO45" s="55"/>
      <c r="BP45" s="55" t="s">
        <v>116</v>
      </c>
      <c r="BQ45" s="55"/>
      <c r="BR45" s="55"/>
      <c r="BS45" s="55"/>
      <c r="BT45" s="55"/>
      <c r="BU45" s="55" t="s">
        <v>116</v>
      </c>
      <c r="BV45" s="55"/>
      <c r="BW45" s="55"/>
      <c r="BX45" s="55"/>
      <c r="BY45" s="55"/>
      <c r="BZ45" s="55" t="s">
        <v>116</v>
      </c>
      <c r="CA45" s="55"/>
      <c r="CB45" s="341"/>
      <c r="CC45" s="55"/>
      <c r="CD45" s="22" t="s">
        <v>46</v>
      </c>
      <c r="CE45" s="27"/>
      <c r="CF45" s="342"/>
      <c r="CG45" s="343" t="s">
        <v>275</v>
      </c>
      <c r="CI45" s="22" t="s">
        <v>132</v>
      </c>
      <c r="CJ45" s="67"/>
      <c r="CK45" s="342"/>
      <c r="CL45" s="344" t="s">
        <v>275</v>
      </c>
      <c r="CM45" s="22" t="s">
        <v>124</v>
      </c>
      <c r="CN45" s="67"/>
      <c r="CO45" s="342"/>
      <c r="CP45" s="342"/>
      <c r="CQ45" s="344" t="s">
        <v>275</v>
      </c>
    </row>
    <row r="46" spans="2:95">
      <c r="C46" s="345" t="s">
        <v>356</v>
      </c>
      <c r="D46" s="41" t="s">
        <v>45</v>
      </c>
      <c r="F46" s="64" t="s">
        <v>67</v>
      </c>
      <c r="G46" s="55" t="s">
        <v>68</v>
      </c>
      <c r="H46" s="55" t="s">
        <v>64</v>
      </c>
      <c r="I46" s="55" t="s">
        <v>65</v>
      </c>
      <c r="J46" s="55"/>
      <c r="K46" s="56" t="s">
        <v>119</v>
      </c>
      <c r="L46" s="22" t="s">
        <v>119</v>
      </c>
      <c r="M46" s="22" t="s">
        <v>64</v>
      </c>
      <c r="N46" s="55" t="s">
        <v>65</v>
      </c>
      <c r="O46" s="55">
        <v>120</v>
      </c>
      <c r="P46" s="57" t="s">
        <v>120</v>
      </c>
      <c r="Q46" s="55" t="s">
        <v>120</v>
      </c>
      <c r="R46" s="55" t="s">
        <v>64</v>
      </c>
      <c r="S46" s="55" t="s">
        <v>65</v>
      </c>
      <c r="T46" s="65" t="s">
        <v>123</v>
      </c>
      <c r="U46" s="339" t="s">
        <v>124</v>
      </c>
      <c r="V46" s="22" t="s">
        <v>124</v>
      </c>
      <c r="W46" s="22" t="s">
        <v>64</v>
      </c>
      <c r="X46" s="55" t="s">
        <v>65</v>
      </c>
      <c r="Y46" s="65" t="s">
        <v>125</v>
      </c>
      <c r="Z46" s="60" t="s">
        <v>126</v>
      </c>
      <c r="AA46" s="22" t="s">
        <v>126</v>
      </c>
      <c r="AB46" s="23" t="s">
        <v>64</v>
      </c>
      <c r="AC46" s="55" t="s">
        <v>65</v>
      </c>
      <c r="AD46" s="65" t="s">
        <v>277</v>
      </c>
      <c r="AE46" s="62" t="s">
        <v>127</v>
      </c>
      <c r="AF46" s="22" t="s">
        <v>127</v>
      </c>
      <c r="AG46" s="22" t="s">
        <v>64</v>
      </c>
      <c r="AH46" s="55" t="s">
        <v>65</v>
      </c>
      <c r="AI46" s="65" t="s">
        <v>278</v>
      </c>
      <c r="AJ46" s="62" t="s">
        <v>128</v>
      </c>
      <c r="AK46" s="22" t="s">
        <v>128</v>
      </c>
      <c r="AL46" s="22" t="s">
        <v>64</v>
      </c>
      <c r="AM46" s="55" t="s">
        <v>65</v>
      </c>
      <c r="AN46" s="65" t="s">
        <v>279</v>
      </c>
      <c r="AO46" s="62" t="s">
        <v>129</v>
      </c>
      <c r="AP46" s="22" t="s">
        <v>129</v>
      </c>
      <c r="AQ46" s="22" t="s">
        <v>64</v>
      </c>
      <c r="AR46" s="55" t="s">
        <v>65</v>
      </c>
      <c r="AS46" s="65" t="s">
        <v>280</v>
      </c>
      <c r="AT46" s="62" t="s">
        <v>130</v>
      </c>
      <c r="AU46" s="22" t="s">
        <v>130</v>
      </c>
      <c r="AV46" s="22" t="s">
        <v>64</v>
      </c>
      <c r="AW46" s="55" t="s">
        <v>65</v>
      </c>
      <c r="AX46" s="345" t="s">
        <v>356</v>
      </c>
      <c r="AY46" s="41" t="s">
        <v>45</v>
      </c>
      <c r="BA46" s="64" t="s">
        <v>67</v>
      </c>
      <c r="BB46" s="55" t="s">
        <v>68</v>
      </c>
      <c r="BC46" s="55" t="s">
        <v>64</v>
      </c>
      <c r="BD46" s="55" t="s">
        <v>65</v>
      </c>
      <c r="BF46" s="64" t="s">
        <v>67</v>
      </c>
      <c r="BG46" s="55" t="s">
        <v>68</v>
      </c>
      <c r="BH46" s="55" t="s">
        <v>64</v>
      </c>
      <c r="BI46" s="55" t="s">
        <v>65</v>
      </c>
      <c r="BJ46" s="55"/>
      <c r="BK46" s="22"/>
      <c r="BL46" s="22" t="s">
        <v>281</v>
      </c>
      <c r="BM46" s="294"/>
      <c r="BN46" s="22"/>
      <c r="BO46" s="22" t="s">
        <v>64</v>
      </c>
      <c r="BP46" s="55" t="s">
        <v>65</v>
      </c>
      <c r="BQ46" s="455" t="s">
        <v>282</v>
      </c>
      <c r="BR46" s="455" t="s">
        <v>283</v>
      </c>
      <c r="BS46" s="55" t="s">
        <v>284</v>
      </c>
      <c r="BT46" s="22" t="s">
        <v>64</v>
      </c>
      <c r="BU46" s="55" t="s">
        <v>65</v>
      </c>
      <c r="BV46" s="346" t="s">
        <v>357</v>
      </c>
      <c r="BW46" s="346"/>
      <c r="BX46" s="55" t="s">
        <v>284</v>
      </c>
      <c r="BY46" s="22" t="s">
        <v>64</v>
      </c>
      <c r="BZ46" s="55" t="s">
        <v>65</v>
      </c>
      <c r="CA46" s="55"/>
      <c r="CB46" s="341"/>
      <c r="CC46" s="55"/>
      <c r="CD46" s="22" t="s">
        <v>285</v>
      </c>
      <c r="CE46" s="55" t="s">
        <v>68</v>
      </c>
      <c r="CF46" s="55" t="s">
        <v>64</v>
      </c>
      <c r="CG46" s="55" t="s">
        <v>65</v>
      </c>
      <c r="CI46" s="22" t="s">
        <v>67</v>
      </c>
      <c r="CJ46" s="55" t="s">
        <v>68</v>
      </c>
      <c r="CK46" s="55" t="s">
        <v>64</v>
      </c>
      <c r="CL46" s="55" t="s">
        <v>65</v>
      </c>
      <c r="CM46" s="22" t="s">
        <v>67</v>
      </c>
      <c r="CN46" s="55" t="s">
        <v>68</v>
      </c>
      <c r="CO46" s="55" t="s">
        <v>64</v>
      </c>
      <c r="CP46" s="55"/>
      <c r="CQ46" s="55" t="s">
        <v>65</v>
      </c>
    </row>
    <row r="47" spans="2:95">
      <c r="C47" s="209" t="s">
        <v>133</v>
      </c>
      <c r="D47" s="41" t="s">
        <v>59</v>
      </c>
      <c r="E47">
        <v>9</v>
      </c>
      <c r="F47" s="13"/>
      <c r="G47" s="55"/>
      <c r="H47" s="55"/>
      <c r="I47" s="55"/>
      <c r="J47" s="66"/>
      <c r="K47" s="56" t="s">
        <v>67</v>
      </c>
      <c r="L47" s="22" t="s">
        <v>68</v>
      </c>
      <c r="M47" s="31"/>
      <c r="N47" s="27"/>
      <c r="O47" s="67" t="s">
        <v>100</v>
      </c>
      <c r="P47" s="68" t="s">
        <v>67</v>
      </c>
      <c r="Q47" s="27" t="s">
        <v>68</v>
      </c>
      <c r="R47" s="31"/>
      <c r="S47" s="27"/>
      <c r="T47" s="40" t="s">
        <v>134</v>
      </c>
      <c r="U47" s="339" t="s">
        <v>67</v>
      </c>
      <c r="V47" s="22" t="s">
        <v>68</v>
      </c>
      <c r="W47" s="27"/>
      <c r="X47" s="27"/>
      <c r="Y47" s="67" t="s">
        <v>135</v>
      </c>
      <c r="Z47" s="60" t="s">
        <v>67</v>
      </c>
      <c r="AA47" s="22" t="s">
        <v>68</v>
      </c>
      <c r="AB47" s="31"/>
      <c r="AC47" s="27"/>
      <c r="AD47" s="66"/>
      <c r="AE47" s="62" t="s">
        <v>67</v>
      </c>
      <c r="AF47" s="22" t="s">
        <v>68</v>
      </c>
      <c r="AG47" s="31"/>
      <c r="AH47" s="27"/>
      <c r="AI47" s="27"/>
      <c r="AJ47" s="62" t="s">
        <v>67</v>
      </c>
      <c r="AK47" s="22" t="s">
        <v>68</v>
      </c>
      <c r="AL47" s="31"/>
      <c r="AM47" s="27"/>
      <c r="AN47" s="27"/>
      <c r="AO47" s="62" t="s">
        <v>67</v>
      </c>
      <c r="AP47" s="22" t="s">
        <v>68</v>
      </c>
      <c r="AQ47" s="31"/>
      <c r="AR47" s="27"/>
      <c r="AS47" s="65" t="s">
        <v>208</v>
      </c>
      <c r="AT47" s="62" t="s">
        <v>67</v>
      </c>
      <c r="AU47" s="22" t="s">
        <v>68</v>
      </c>
      <c r="AV47" s="31"/>
      <c r="AW47" s="27"/>
      <c r="AX47" s="209" t="s">
        <v>133</v>
      </c>
      <c r="AY47" s="41" t="s">
        <v>59</v>
      </c>
      <c r="AZ47">
        <v>9</v>
      </c>
      <c r="BA47" s="13"/>
      <c r="BB47" s="55"/>
      <c r="BC47" s="55"/>
      <c r="BD47" s="55"/>
      <c r="BF47" s="138"/>
      <c r="BG47" s="55"/>
      <c r="BH47" s="55"/>
      <c r="BI47" s="55"/>
      <c r="BJ47" s="27"/>
      <c r="BK47" s="27"/>
      <c r="BL47" s="65" t="s">
        <v>208</v>
      </c>
      <c r="BM47" s="111" t="s">
        <v>67</v>
      </c>
      <c r="BN47" s="22" t="s">
        <v>68</v>
      </c>
      <c r="BO47" s="31"/>
      <c r="BP47" s="27"/>
      <c r="BQ47" s="27"/>
      <c r="BR47" s="111" t="s">
        <v>67</v>
      </c>
      <c r="BS47" s="22" t="s">
        <v>68</v>
      </c>
      <c r="BT47" s="31"/>
      <c r="BU47" s="27"/>
      <c r="BV47" s="27" t="s">
        <v>208</v>
      </c>
      <c r="BW47" s="111" t="s">
        <v>67</v>
      </c>
      <c r="BX47" s="22" t="s">
        <v>68</v>
      </c>
      <c r="BY47" s="31"/>
      <c r="BZ47" s="27"/>
      <c r="CA47" s="27"/>
      <c r="CB47" s="279"/>
      <c r="CC47" s="27"/>
      <c r="CD47" s="63"/>
      <c r="CE47" s="345"/>
      <c r="CF47" s="55"/>
      <c r="CG47" s="55"/>
      <c r="CH47">
        <v>54.010599999999997</v>
      </c>
      <c r="CI47" s="63"/>
      <c r="CJ47" s="345"/>
      <c r="CK47" s="55"/>
      <c r="CL47" s="55"/>
      <c r="CM47" s="27"/>
      <c r="CN47" s="27"/>
      <c r="CO47" s="27"/>
      <c r="CP47" s="27"/>
      <c r="CQ47" s="27"/>
    </row>
    <row r="48" spans="2:95">
      <c r="C48" s="348">
        <v>24.601199999999999</v>
      </c>
      <c r="D48" s="347" t="s">
        <v>56</v>
      </c>
      <c r="E48">
        <v>8</v>
      </c>
      <c r="F48" s="70">
        <v>998.45329200000003</v>
      </c>
      <c r="G48" s="12">
        <v>998.6807</v>
      </c>
      <c r="H48" s="31">
        <v>1047</v>
      </c>
      <c r="I48" s="29">
        <f>G48-F48</f>
        <v>0.22740799999996852</v>
      </c>
      <c r="J48" s="71">
        <v>162.05282</v>
      </c>
      <c r="K48" s="36">
        <f>F48+J48</f>
        <v>1160.506112</v>
      </c>
      <c r="L48" s="27" t="s">
        <v>74</v>
      </c>
      <c r="M48" s="27"/>
      <c r="N48" s="29"/>
      <c r="O48" s="9">
        <v>42.010599999999997</v>
      </c>
      <c r="P48" s="72">
        <f>F48+O48</f>
        <v>1040.463892</v>
      </c>
      <c r="Q48" s="68">
        <v>1040.6613</v>
      </c>
      <c r="R48" s="151">
        <v>246.9</v>
      </c>
      <c r="S48" s="29">
        <f>Q48-P48</f>
        <v>0.19740799999999581</v>
      </c>
      <c r="T48" s="9">
        <v>72.021124999999998</v>
      </c>
      <c r="U48" s="33">
        <f>F48+T48</f>
        <v>1070.4744170000001</v>
      </c>
      <c r="V48" s="27" t="s">
        <v>74</v>
      </c>
      <c r="W48" s="27"/>
      <c r="X48" s="29"/>
      <c r="Y48" s="9">
        <v>12</v>
      </c>
      <c r="Z48" s="75">
        <v>1010.453292</v>
      </c>
      <c r="AA48" s="456">
        <v>1010.6224</v>
      </c>
      <c r="AB48" s="86">
        <v>6358</v>
      </c>
      <c r="AC48" s="29">
        <f>AA48-Z48</f>
        <v>0.16910799999993742</v>
      </c>
      <c r="AD48" s="9">
        <v>144.04230000000001</v>
      </c>
      <c r="AE48" s="76">
        <f>F48+AD48</f>
        <v>1142.495592</v>
      </c>
      <c r="AF48" s="27" t="s">
        <v>74</v>
      </c>
      <c r="AG48" s="27"/>
      <c r="AH48" s="29"/>
      <c r="AI48" s="9">
        <v>126.0317</v>
      </c>
      <c r="AJ48" s="76">
        <f>F48+AI48</f>
        <v>1124.4849920000001</v>
      </c>
      <c r="AK48" s="27" t="s">
        <v>74</v>
      </c>
      <c r="AL48" s="27"/>
      <c r="AM48" s="29" t="e">
        <f>AK48-AJ48</f>
        <v>#VALUE!</v>
      </c>
      <c r="AN48" s="9">
        <v>108.0211</v>
      </c>
      <c r="AO48" s="457">
        <f>F48+AN48</f>
        <v>1106.4743920000001</v>
      </c>
      <c r="AP48" s="27" t="s">
        <v>74</v>
      </c>
      <c r="AQ48" s="27"/>
      <c r="AR48" s="29"/>
      <c r="AS48" s="9">
        <v>78.010599999999997</v>
      </c>
      <c r="AT48" s="76">
        <f>F48+AS48</f>
        <v>1076.463892</v>
      </c>
      <c r="AU48" s="27" t="s">
        <v>74</v>
      </c>
      <c r="AV48" s="27"/>
      <c r="AW48" s="29"/>
      <c r="AX48" s="348">
        <v>24.601199999999999</v>
      </c>
      <c r="AY48" s="347" t="s">
        <v>56</v>
      </c>
      <c r="AZ48">
        <v>8</v>
      </c>
      <c r="BA48" s="12">
        <v>998.45329200000003</v>
      </c>
      <c r="BB48" s="27">
        <v>998.6807</v>
      </c>
      <c r="BC48" s="31">
        <v>1047</v>
      </c>
      <c r="BD48" s="29">
        <v>0.22740799999996852</v>
      </c>
      <c r="BE48">
        <v>324.10563999999999</v>
      </c>
      <c r="BF48" s="189">
        <f>BA48+BE48</f>
        <v>1322.5589319999999</v>
      </c>
      <c r="BG48" s="27" t="s">
        <v>93</v>
      </c>
      <c r="BH48" s="27"/>
      <c r="BI48" s="27"/>
      <c r="BJ48" s="27"/>
      <c r="BK48" s="27"/>
      <c r="BL48">
        <v>300.10564799999997</v>
      </c>
      <c r="BM48" s="458">
        <f>BF48-BL48</f>
        <v>1022.4532839999999</v>
      </c>
      <c r="BN48" s="458">
        <v>1022.6242999999999</v>
      </c>
      <c r="BO48" s="459">
        <v>156</v>
      </c>
      <c r="BP48" s="92">
        <f>BN48-BM48</f>
        <v>0.17101600000000872</v>
      </c>
      <c r="BQ48" s="9">
        <v>270.09508399999999</v>
      </c>
      <c r="BR48" s="121">
        <f>BF48-BQ48</f>
        <v>1052.4638479999999</v>
      </c>
      <c r="BS48" s="27" t="s">
        <v>74</v>
      </c>
      <c r="BT48" s="27"/>
      <c r="BU48" s="27"/>
      <c r="BV48" s="9">
        <v>240.08452</v>
      </c>
      <c r="BW48" s="121">
        <f>BF48-BV48</f>
        <v>1082.474412</v>
      </c>
      <c r="BX48" s="30" t="s">
        <v>74</v>
      </c>
      <c r="BY48" s="31"/>
      <c r="BZ48" s="27"/>
      <c r="CA48" s="27"/>
    </row>
    <row r="49" spans="2:91">
      <c r="C49" s="11" t="s">
        <v>287</v>
      </c>
      <c r="D49" s="41" t="s">
        <v>286</v>
      </c>
      <c r="E49">
        <v>7</v>
      </c>
      <c r="F49" s="70">
        <v>733.39128700000003</v>
      </c>
      <c r="G49" s="70">
        <v>733.5847</v>
      </c>
      <c r="H49" s="31">
        <v>596.5</v>
      </c>
      <c r="I49" s="29">
        <f>G49-F49</f>
        <v>0.19341299999996409</v>
      </c>
      <c r="J49" s="71">
        <v>162.05282</v>
      </c>
      <c r="K49" s="36">
        <f t="shared" ref="K49:K55" si="0">F49+J49</f>
        <v>895.44410700000003</v>
      </c>
      <c r="L49" s="30" t="s">
        <v>74</v>
      </c>
      <c r="M49" s="31"/>
      <c r="N49" s="29"/>
      <c r="O49" s="9">
        <v>42.010599999999997</v>
      </c>
      <c r="P49" s="72">
        <f t="shared" ref="P49:P55" si="1">F49+O49</f>
        <v>775.40188699999999</v>
      </c>
      <c r="Q49" s="72">
        <v>774.98850000000004</v>
      </c>
      <c r="R49" s="151">
        <v>816.7</v>
      </c>
      <c r="S49" s="29">
        <f t="shared" ref="S49:S55" si="2">Q49-P49</f>
        <v>-0.41338699999994333</v>
      </c>
      <c r="T49" s="9">
        <v>72.021124999999998</v>
      </c>
      <c r="U49" s="33">
        <f t="shared" ref="U49:U55" si="3">F49+T49</f>
        <v>805.41241200000002</v>
      </c>
      <c r="V49" s="460">
        <v>805.63509999999997</v>
      </c>
      <c r="W49" s="461">
        <v>10170</v>
      </c>
      <c r="X49" s="29">
        <f t="shared" ref="X49:X54" si="4">V49-U49</f>
        <v>0.22268799999994826</v>
      </c>
      <c r="Y49" s="9">
        <v>12</v>
      </c>
      <c r="Z49" s="75">
        <v>745.39128700000003</v>
      </c>
      <c r="AA49" s="75">
        <v>745.43700000000001</v>
      </c>
      <c r="AB49" s="86">
        <v>296.3</v>
      </c>
      <c r="AC49" s="29">
        <f t="shared" ref="AC49:AC55" si="5">AA49-Z49</f>
        <v>4.571299999997791E-2</v>
      </c>
      <c r="AD49" s="9">
        <v>144.04230000000001</v>
      </c>
      <c r="AE49" s="76">
        <f t="shared" ref="AE49:AE55" si="6">F49+AD49</f>
        <v>877.43358699999999</v>
      </c>
      <c r="AF49" s="462">
        <v>877.58169999999996</v>
      </c>
      <c r="AH49" s="29">
        <f t="shared" ref="AH49:AH55" si="7">AF49-AE49</f>
        <v>0.14811299999996663</v>
      </c>
      <c r="AI49" s="9">
        <v>126.0317</v>
      </c>
      <c r="AJ49" s="76">
        <f t="shared" ref="AJ49:AJ55" si="8">F49+AI49</f>
        <v>859.42298700000003</v>
      </c>
      <c r="AK49" s="30" t="s">
        <v>74</v>
      </c>
      <c r="AL49" s="31"/>
      <c r="AM49" s="29"/>
      <c r="AN49" s="9">
        <v>108.0211</v>
      </c>
      <c r="AO49" s="76">
        <f t="shared" ref="AO49:AO55" si="9">F49+AN49</f>
        <v>841.41238700000008</v>
      </c>
      <c r="AP49" s="76">
        <v>841.21220000000005</v>
      </c>
      <c r="AQ49" s="77">
        <v>644.79999999999995</v>
      </c>
      <c r="AR49" s="29">
        <f t="shared" ref="AR49:AR55" si="10">AP49-AO49</f>
        <v>-0.20018700000002809</v>
      </c>
      <c r="AS49" s="9">
        <v>78.010599999999997</v>
      </c>
      <c r="AT49" s="76">
        <f t="shared" ref="AT49:AT55" si="11">F49+AS49</f>
        <v>811.40188699999999</v>
      </c>
      <c r="AU49" s="30" t="s">
        <v>74</v>
      </c>
      <c r="AV49" s="31"/>
      <c r="AW49" s="29"/>
      <c r="AX49" s="11" t="s">
        <v>287</v>
      </c>
      <c r="AY49" s="41" t="s">
        <v>286</v>
      </c>
      <c r="AZ49">
        <v>7</v>
      </c>
      <c r="BA49" s="70">
        <v>733.39128700000003</v>
      </c>
      <c r="BB49" s="30">
        <v>733.5847</v>
      </c>
      <c r="BC49" s="349">
        <v>596.5</v>
      </c>
      <c r="BD49" s="29">
        <v>0.19341299999996409</v>
      </c>
      <c r="BE49">
        <v>324.10563999999999</v>
      </c>
      <c r="BF49" s="139">
        <f>BA49+BE49</f>
        <v>1057.4969270000001</v>
      </c>
      <c r="BG49" s="166" t="s">
        <v>74</v>
      </c>
      <c r="BH49" s="84"/>
      <c r="BI49" s="164"/>
      <c r="BJ49" s="30"/>
      <c r="BK49" s="30"/>
      <c r="BL49">
        <v>300.10564799999997</v>
      </c>
      <c r="BM49" s="463">
        <f>BF49-BL49</f>
        <v>757.39127900000017</v>
      </c>
      <c r="BN49" s="463">
        <v>757.67619999999999</v>
      </c>
      <c r="BO49" s="459">
        <v>67.349999999999994</v>
      </c>
      <c r="BP49" s="92">
        <f t="shared" ref="BP49:BP55" si="12">BN49-BM49</f>
        <v>0.28492099999982656</v>
      </c>
      <c r="BQ49" s="9">
        <v>270.09508399999999</v>
      </c>
      <c r="BR49" s="121">
        <f>BF49-BQ49</f>
        <v>787.4018430000001</v>
      </c>
      <c r="BS49" s="121">
        <v>787.76589999999999</v>
      </c>
      <c r="BT49" s="128">
        <v>12870</v>
      </c>
      <c r="BU49" s="29">
        <f t="shared" ref="BU49:BU54" si="13">BS49-BR49</f>
        <v>0.36405699999988883</v>
      </c>
      <c r="BV49" s="9">
        <v>240.08452</v>
      </c>
      <c r="BW49" s="121">
        <f t="shared" ref="BW49:BW55" si="14">BF49-BV49</f>
        <v>817.41240700000014</v>
      </c>
      <c r="BX49" s="121">
        <v>817.52850000000001</v>
      </c>
      <c r="BY49" s="128">
        <v>118.3</v>
      </c>
      <c r="BZ49" s="29">
        <f t="shared" ref="BZ49:BZ54" si="15">BX49-BW49</f>
        <v>0.11609299999986433</v>
      </c>
      <c r="CA49" s="29"/>
      <c r="CB49" s="352"/>
      <c r="CC49">
        <v>42.021799999999999</v>
      </c>
      <c r="CD49" s="353">
        <f t="shared" ref="CD49:CD55" si="16">F49-CC49</f>
        <v>691.36948700000005</v>
      </c>
      <c r="CE49" s="121">
        <v>691.48789999999997</v>
      </c>
      <c r="CF49" s="303">
        <v>1446</v>
      </c>
      <c r="CG49" s="354">
        <f>CE49-CD49</f>
        <v>0.11841299999991861</v>
      </c>
      <c r="CH49">
        <v>54.010599999999997</v>
      </c>
      <c r="CI49" s="355">
        <f>F49+CH49</f>
        <v>787.40188699999999</v>
      </c>
      <c r="CJ49" s="166">
        <v>787.56029999999998</v>
      </c>
      <c r="CK49" s="221">
        <v>97.28</v>
      </c>
      <c r="CL49" s="164">
        <f>CJ49-CI49</f>
        <v>0.15841299999999592</v>
      </c>
      <c r="CM49" s="356"/>
    </row>
    <row r="50" spans="2:91">
      <c r="D50" s="41" t="s">
        <v>288</v>
      </c>
      <c r="E50">
        <v>6</v>
      </c>
      <c r="F50" s="70">
        <v>604.34869400000002</v>
      </c>
      <c r="G50" s="70">
        <v>604.53549999999996</v>
      </c>
      <c r="H50" s="31">
        <v>2357</v>
      </c>
      <c r="I50" s="29">
        <f t="shared" ref="I50:I55" si="17">G50-F50</f>
        <v>0.18680599999993319</v>
      </c>
      <c r="J50" s="71">
        <v>162.05282</v>
      </c>
      <c r="K50" s="36">
        <f t="shared" si="0"/>
        <v>766.40151400000002</v>
      </c>
      <c r="L50" s="30" t="s">
        <v>74</v>
      </c>
      <c r="M50" s="31"/>
      <c r="N50" s="29"/>
      <c r="O50" s="9">
        <v>42.010599999999997</v>
      </c>
      <c r="P50" s="72">
        <f t="shared" si="1"/>
        <v>646.35929399999998</v>
      </c>
      <c r="Q50" s="462">
        <v>646.45180000000005</v>
      </c>
      <c r="S50" s="464">
        <f t="shared" si="2"/>
        <v>9.2506000000071253E-2</v>
      </c>
      <c r="T50" s="9">
        <v>72.021124999999998</v>
      </c>
      <c r="U50" s="33">
        <f t="shared" si="3"/>
        <v>676.36981900000001</v>
      </c>
      <c r="V50" s="33">
        <v>676.34439999999995</v>
      </c>
      <c r="W50" s="461">
        <v>1530</v>
      </c>
      <c r="X50" s="29">
        <f t="shared" si="4"/>
        <v>-2.5419000000056258E-2</v>
      </c>
      <c r="Y50" s="9">
        <v>12</v>
      </c>
      <c r="Z50" s="75">
        <v>616.34869400000002</v>
      </c>
      <c r="AA50" s="75">
        <v>616.25080000000003</v>
      </c>
      <c r="AB50" s="86">
        <v>3096</v>
      </c>
      <c r="AC50" s="29">
        <f t="shared" si="5"/>
        <v>-9.7893999999996595E-2</v>
      </c>
      <c r="AD50" s="9">
        <v>144.04230000000001</v>
      </c>
      <c r="AE50" s="76">
        <f t="shared" si="6"/>
        <v>748.39099400000009</v>
      </c>
      <c r="AF50" s="76">
        <v>748.548</v>
      </c>
      <c r="AG50" s="77">
        <v>665.2</v>
      </c>
      <c r="AH50" s="29">
        <f t="shared" si="7"/>
        <v>0.15700599999991027</v>
      </c>
      <c r="AI50" s="9">
        <v>126.0317</v>
      </c>
      <c r="AJ50" s="76">
        <f t="shared" si="8"/>
        <v>730.38039400000002</v>
      </c>
      <c r="AK50" s="76">
        <v>730.60350000000005</v>
      </c>
      <c r="AL50" s="77">
        <v>492.1</v>
      </c>
      <c r="AM50" s="29">
        <f t="shared" ref="AM50:AM55" si="18">AK50-AJ50</f>
        <v>0.22310600000002978</v>
      </c>
      <c r="AN50" s="9">
        <v>108.0211</v>
      </c>
      <c r="AO50" s="76">
        <f t="shared" si="9"/>
        <v>712.36979400000007</v>
      </c>
      <c r="AP50" s="76">
        <v>711.97810000000004</v>
      </c>
      <c r="AQ50" s="77">
        <v>3695</v>
      </c>
      <c r="AR50" s="29">
        <f t="shared" si="10"/>
        <v>-0.39169400000002952</v>
      </c>
      <c r="AS50" s="9">
        <v>78.010599999999997</v>
      </c>
      <c r="AT50" s="76">
        <f t="shared" si="11"/>
        <v>682.35929399999998</v>
      </c>
      <c r="AU50" s="30" t="s">
        <v>74</v>
      </c>
      <c r="AV50" s="31"/>
      <c r="AW50" s="29"/>
      <c r="AX50" s="11"/>
      <c r="AY50" s="41" t="s">
        <v>288</v>
      </c>
      <c r="AZ50">
        <v>6</v>
      </c>
      <c r="BA50" s="70">
        <v>604.34869400000002</v>
      </c>
      <c r="BB50" s="30">
        <v>604.53549999999996</v>
      </c>
      <c r="BC50" s="349">
        <v>2357</v>
      </c>
      <c r="BD50" s="29">
        <v>0.18680599999993319</v>
      </c>
      <c r="BE50">
        <v>324.10563999999999</v>
      </c>
      <c r="BF50" s="139">
        <f t="shared" ref="BF50:BF55" si="19">BA50+BE50</f>
        <v>928.45433400000002</v>
      </c>
      <c r="BG50" s="191">
        <v>928.86210000000005</v>
      </c>
      <c r="BH50" s="465">
        <v>112.9</v>
      </c>
      <c r="BI50" s="164">
        <f t="shared" ref="BI50:BI55" si="20">BG50-BF50</f>
        <v>0.40776600000003782</v>
      </c>
      <c r="BJ50" s="30"/>
      <c r="BK50" s="30"/>
      <c r="BL50">
        <v>300.10564799999997</v>
      </c>
      <c r="BM50" s="463">
        <f t="shared" ref="BM50:BM55" si="21">BF50-BL50</f>
        <v>628.34868600000004</v>
      </c>
      <c r="BN50" s="463">
        <v>628.11170000000004</v>
      </c>
      <c r="BO50" s="459">
        <v>773.9</v>
      </c>
      <c r="BP50" s="92">
        <f t="shared" si="12"/>
        <v>-0.2369860000000017</v>
      </c>
      <c r="BQ50" s="9">
        <v>270.09508399999999</v>
      </c>
      <c r="BR50" s="121">
        <f t="shared" ref="BR50:BR55" si="22">BF50-BQ50</f>
        <v>658.35924999999997</v>
      </c>
      <c r="BS50" s="121">
        <v>658.4556</v>
      </c>
      <c r="BT50" s="128">
        <v>1163</v>
      </c>
      <c r="BU50" s="29">
        <f t="shared" si="13"/>
        <v>9.6350000000029468E-2</v>
      </c>
      <c r="BV50" s="9">
        <v>240.08452</v>
      </c>
      <c r="BW50" s="121">
        <f t="shared" si="14"/>
        <v>688.36981400000002</v>
      </c>
      <c r="BX50" s="121">
        <v>688.52549999999997</v>
      </c>
      <c r="BY50" s="128">
        <v>109.5</v>
      </c>
      <c r="BZ50" s="29">
        <f t="shared" si="15"/>
        <v>0.15568599999994603</v>
      </c>
      <c r="CA50" s="29"/>
      <c r="CB50" s="352"/>
      <c r="CC50">
        <v>42.021799999999999</v>
      </c>
      <c r="CD50" s="121">
        <f t="shared" si="16"/>
        <v>562.32689400000004</v>
      </c>
      <c r="CE50" s="30" t="s">
        <v>74</v>
      </c>
      <c r="CF50" s="31"/>
      <c r="CG50" s="29"/>
      <c r="CH50">
        <v>54.010599999999997</v>
      </c>
      <c r="CI50" s="355">
        <f t="shared" ref="CI50:CI55" si="23">F50+CH50</f>
        <v>658.35929399999998</v>
      </c>
      <c r="CJ50" s="166">
        <v>658.58320000000003</v>
      </c>
      <c r="CK50" s="221">
        <v>605.4</v>
      </c>
      <c r="CL50" s="164">
        <f t="shared" ref="CL50:CL55" si="24">CJ50-CI50</f>
        <v>0.22390600000005634</v>
      </c>
      <c r="CM50" s="356"/>
    </row>
    <row r="51" spans="2:91">
      <c r="D51" s="41" t="s">
        <v>76</v>
      </c>
      <c r="E51">
        <v>5</v>
      </c>
      <c r="F51" s="70">
        <v>491.26463000000001</v>
      </c>
      <c r="G51" s="70">
        <v>491.32830000000001</v>
      </c>
      <c r="H51" s="31">
        <v>3349</v>
      </c>
      <c r="I51" s="29">
        <f t="shared" si="17"/>
        <v>6.3670000000001892E-2</v>
      </c>
      <c r="J51" s="71">
        <v>162.05282</v>
      </c>
      <c r="K51" s="36">
        <f t="shared" si="0"/>
        <v>653.31745000000001</v>
      </c>
      <c r="L51" s="36">
        <v>653.42169999999999</v>
      </c>
      <c r="M51" s="153">
        <v>268.89999999999998</v>
      </c>
      <c r="N51" s="29">
        <f t="shared" ref="N51:N54" si="25">L51-K51</f>
        <v>0.10424999999997908</v>
      </c>
      <c r="O51" s="9">
        <v>42.010599999999997</v>
      </c>
      <c r="P51" s="72">
        <f t="shared" si="1"/>
        <v>533.27522999999997</v>
      </c>
      <c r="Q51" s="223">
        <v>533.24829999999997</v>
      </c>
      <c r="S51" s="464">
        <f t="shared" si="2"/>
        <v>-2.6929999999993015E-2</v>
      </c>
      <c r="T51" s="9">
        <v>72.021124999999998</v>
      </c>
      <c r="U51" s="33">
        <f t="shared" si="3"/>
        <v>563.28575499999999</v>
      </c>
      <c r="V51" s="30" t="s">
        <v>74</v>
      </c>
      <c r="W51" s="31"/>
      <c r="X51" s="29"/>
      <c r="Y51" s="9">
        <v>12</v>
      </c>
      <c r="Z51" s="75">
        <v>503.26463000000001</v>
      </c>
      <c r="AA51" s="75">
        <v>503.06279999999998</v>
      </c>
      <c r="AB51" s="86">
        <v>2781</v>
      </c>
      <c r="AC51" s="29">
        <f t="shared" si="5"/>
        <v>-0.20183000000002949</v>
      </c>
      <c r="AD51" s="9">
        <v>144.04230000000001</v>
      </c>
      <c r="AE51" s="76">
        <f t="shared" si="6"/>
        <v>635.30692999999997</v>
      </c>
      <c r="AF51" s="76">
        <v>635.07363069300004</v>
      </c>
      <c r="AG51" s="77">
        <v>7781</v>
      </c>
      <c r="AH51" s="29">
        <f t="shared" si="7"/>
        <v>-0.23329930699992474</v>
      </c>
      <c r="AI51" s="9">
        <v>126.0317</v>
      </c>
      <c r="AJ51" s="76">
        <f t="shared" si="8"/>
        <v>617.29633000000001</v>
      </c>
      <c r="AK51" s="76">
        <v>617.23350000000005</v>
      </c>
      <c r="AL51" s="77">
        <v>2174</v>
      </c>
      <c r="AM51" s="29">
        <f t="shared" si="18"/>
        <v>-6.2829999999962638E-2</v>
      </c>
      <c r="AN51" s="9">
        <v>108.0211</v>
      </c>
      <c r="AO51" s="76">
        <f t="shared" si="9"/>
        <v>599.28573000000006</v>
      </c>
      <c r="AP51" s="30" t="s">
        <v>74</v>
      </c>
      <c r="AQ51" s="31"/>
      <c r="AR51" s="29"/>
      <c r="AS51" s="9">
        <v>78.010599999999997</v>
      </c>
      <c r="AT51" s="76">
        <f t="shared" si="11"/>
        <v>569.27522999999997</v>
      </c>
      <c r="AU51" s="30" t="s">
        <v>74</v>
      </c>
      <c r="AV51" s="31"/>
      <c r="AW51" s="29"/>
      <c r="AY51" s="41" t="s">
        <v>76</v>
      </c>
      <c r="AZ51">
        <v>5</v>
      </c>
      <c r="BA51" s="70">
        <v>491.26463000000001</v>
      </c>
      <c r="BB51" s="30">
        <v>491.32830000000001</v>
      </c>
      <c r="BC51" s="349">
        <v>3349</v>
      </c>
      <c r="BD51" s="29">
        <v>6.3670000000001892E-2</v>
      </c>
      <c r="BE51">
        <v>324.10563999999999</v>
      </c>
      <c r="BF51" s="139">
        <f t="shared" si="19"/>
        <v>815.37027</v>
      </c>
      <c r="BG51" s="166" t="s">
        <v>74</v>
      </c>
      <c r="BH51" s="84"/>
      <c r="BI51" s="164"/>
      <c r="BJ51" s="30"/>
      <c r="BK51" s="30"/>
      <c r="BL51">
        <v>300.10564799999997</v>
      </c>
      <c r="BM51" s="463">
        <f t="shared" si="21"/>
        <v>515.26462200000003</v>
      </c>
      <c r="BN51" s="463">
        <v>515.15970000000004</v>
      </c>
      <c r="BO51" s="459">
        <v>1546</v>
      </c>
      <c r="BP51" s="92">
        <f t="shared" si="12"/>
        <v>-0.10492199999998775</v>
      </c>
      <c r="BQ51" s="9">
        <v>270.09508399999999</v>
      </c>
      <c r="BR51" s="121">
        <f t="shared" si="22"/>
        <v>545.27518600000008</v>
      </c>
      <c r="BS51" s="121">
        <v>545.60799999999995</v>
      </c>
      <c r="BT51" s="128">
        <v>9750</v>
      </c>
      <c r="BU51" s="29">
        <f t="shared" si="13"/>
        <v>0.33281399999987116</v>
      </c>
      <c r="BV51" s="9">
        <v>240.08452</v>
      </c>
      <c r="BW51" s="121">
        <f t="shared" si="14"/>
        <v>575.28575000000001</v>
      </c>
      <c r="BX51" s="30" t="s">
        <v>74</v>
      </c>
      <c r="BY51" s="31"/>
      <c r="BZ51" s="29"/>
      <c r="CA51" s="29"/>
      <c r="CB51" s="352"/>
      <c r="CC51">
        <v>42.021799999999999</v>
      </c>
      <c r="CD51" s="121">
        <f t="shared" si="16"/>
        <v>449.24283000000003</v>
      </c>
      <c r="CE51" s="121">
        <v>449.64789999999999</v>
      </c>
      <c r="CF51" s="303">
        <v>1016</v>
      </c>
      <c r="CG51" s="354">
        <f>CE51-CD51</f>
        <v>0.40506999999996651</v>
      </c>
      <c r="CH51">
        <v>54.010599999999997</v>
      </c>
      <c r="CI51" s="355">
        <f t="shared" si="23"/>
        <v>545.27522999999997</v>
      </c>
      <c r="CJ51" s="166" t="s">
        <v>74</v>
      </c>
      <c r="CK51" s="84"/>
      <c r="CL51" s="164"/>
      <c r="CM51" s="356"/>
    </row>
    <row r="52" spans="2:91">
      <c r="D52" s="41" t="s">
        <v>76</v>
      </c>
      <c r="E52">
        <v>4</v>
      </c>
      <c r="F52" s="70">
        <v>420.22751599999998</v>
      </c>
      <c r="G52" s="70">
        <v>420.32749999999999</v>
      </c>
      <c r="H52" s="31">
        <v>3624</v>
      </c>
      <c r="I52" s="29">
        <f t="shared" si="17"/>
        <v>9.998400000000629E-2</v>
      </c>
      <c r="J52" s="71">
        <v>162.05282</v>
      </c>
      <c r="K52" s="36">
        <f t="shared" si="0"/>
        <v>582.28033600000003</v>
      </c>
      <c r="L52" s="36">
        <v>581.80579999999998</v>
      </c>
      <c r="M52" s="153">
        <v>84.09</v>
      </c>
      <c r="N52" s="29">
        <f t="shared" si="25"/>
        <v>-0.47453600000005736</v>
      </c>
      <c r="O52" s="9">
        <v>42.010599999999997</v>
      </c>
      <c r="P52" s="72">
        <f t="shared" si="1"/>
        <v>462.23811599999999</v>
      </c>
      <c r="Q52" s="72">
        <v>462.45530000000002</v>
      </c>
      <c r="R52" s="151">
        <v>49160</v>
      </c>
      <c r="S52" s="29">
        <f t="shared" si="2"/>
        <v>0.21718400000003157</v>
      </c>
      <c r="T52" s="9">
        <v>72.021124999999998</v>
      </c>
      <c r="U52" s="33">
        <f t="shared" si="3"/>
        <v>492.24864099999996</v>
      </c>
      <c r="V52" s="33">
        <v>492.55250000000001</v>
      </c>
      <c r="W52" s="461">
        <v>2930</v>
      </c>
      <c r="X52" s="29">
        <f t="shared" si="4"/>
        <v>0.3038590000000454</v>
      </c>
      <c r="Y52" s="9">
        <v>12</v>
      </c>
      <c r="Z52" s="75">
        <v>432.22751599999998</v>
      </c>
      <c r="AA52" s="75">
        <v>432.30099999999999</v>
      </c>
      <c r="AB52" s="86">
        <v>1074</v>
      </c>
      <c r="AC52" s="29">
        <f t="shared" si="5"/>
        <v>7.3484000000007654E-2</v>
      </c>
      <c r="AD52" s="9">
        <v>144.04230000000001</v>
      </c>
      <c r="AE52" s="76">
        <f t="shared" si="6"/>
        <v>564.26981599999999</v>
      </c>
      <c r="AF52" s="30" t="s">
        <v>74</v>
      </c>
      <c r="AG52" s="31"/>
      <c r="AH52" s="29"/>
      <c r="AI52" s="9">
        <v>126.0317</v>
      </c>
      <c r="AJ52" s="76">
        <f t="shared" si="8"/>
        <v>546.25921599999992</v>
      </c>
      <c r="AK52" s="76">
        <v>546.61990000000003</v>
      </c>
      <c r="AL52" s="77">
        <v>3901</v>
      </c>
      <c r="AM52" s="29">
        <f t="shared" si="18"/>
        <v>0.3606840000001057</v>
      </c>
      <c r="AN52" s="9">
        <v>108.0211</v>
      </c>
      <c r="AO52" s="76">
        <f t="shared" si="9"/>
        <v>528.24861599999997</v>
      </c>
      <c r="AP52" s="76">
        <v>528.70240000000001</v>
      </c>
      <c r="AQ52" s="77">
        <v>2825</v>
      </c>
      <c r="AR52" s="29">
        <f t="shared" si="10"/>
        <v>0.45378400000004149</v>
      </c>
      <c r="AS52" s="9">
        <v>78.010599999999997</v>
      </c>
      <c r="AT52" s="76">
        <f t="shared" si="11"/>
        <v>498.23811599999999</v>
      </c>
      <c r="AU52" s="76">
        <v>497.88830000000002</v>
      </c>
      <c r="AV52" s="77">
        <v>47800</v>
      </c>
      <c r="AW52" s="29">
        <f t="shared" ref="AW52:AW55" si="26">AU52-AT52</f>
        <v>-0.3498159999999757</v>
      </c>
      <c r="AY52" s="41" t="s">
        <v>76</v>
      </c>
      <c r="AZ52">
        <v>4</v>
      </c>
      <c r="BA52" s="70">
        <v>420.22751599999998</v>
      </c>
      <c r="BB52" s="30">
        <v>420.32749999999999</v>
      </c>
      <c r="BC52" s="349">
        <v>3624</v>
      </c>
      <c r="BD52" s="29">
        <v>9.998400000000629E-2</v>
      </c>
      <c r="BE52">
        <v>324.10563999999999</v>
      </c>
      <c r="BF52" s="139">
        <f t="shared" si="19"/>
        <v>744.33315599999992</v>
      </c>
      <c r="BG52" s="166" t="s">
        <v>74</v>
      </c>
      <c r="BH52" s="84"/>
      <c r="BI52" s="164"/>
      <c r="BJ52" s="30"/>
      <c r="BK52" s="30"/>
      <c r="BL52">
        <v>300.10564799999997</v>
      </c>
      <c r="BM52" s="463">
        <f t="shared" si="21"/>
        <v>444.22750799999994</v>
      </c>
      <c r="BN52" s="463">
        <v>444.49180000000001</v>
      </c>
      <c r="BO52" s="459">
        <v>1541</v>
      </c>
      <c r="BP52" s="92">
        <f t="shared" si="12"/>
        <v>0.26429200000006858</v>
      </c>
      <c r="BQ52" s="9">
        <v>270.09508399999999</v>
      </c>
      <c r="BR52" s="121">
        <f t="shared" si="22"/>
        <v>474.23807199999993</v>
      </c>
      <c r="BS52" s="121">
        <v>474.48649999999998</v>
      </c>
      <c r="BT52" s="128">
        <v>954.6</v>
      </c>
      <c r="BU52" s="29">
        <f t="shared" si="13"/>
        <v>0.24842800000004672</v>
      </c>
      <c r="BV52" s="9">
        <v>240.08452</v>
      </c>
      <c r="BW52" s="121">
        <f t="shared" si="14"/>
        <v>504.24863599999992</v>
      </c>
      <c r="BX52" s="121">
        <v>504.3768</v>
      </c>
      <c r="BY52" s="128">
        <v>947.7</v>
      </c>
      <c r="BZ52" s="29">
        <f t="shared" si="15"/>
        <v>0.12816400000008343</v>
      </c>
      <c r="CA52" s="29"/>
      <c r="CB52" s="352"/>
      <c r="CC52">
        <v>42.021799999999999</v>
      </c>
      <c r="CD52" s="121">
        <f t="shared" si="16"/>
        <v>378.205716</v>
      </c>
      <c r="CE52" s="121">
        <v>378.5376</v>
      </c>
      <c r="CF52" s="303">
        <v>380.8</v>
      </c>
      <c r="CG52" s="354">
        <f>CE52-CD52</f>
        <v>0.33188400000000229</v>
      </c>
      <c r="CH52">
        <v>54.010599999999997</v>
      </c>
      <c r="CI52" s="355">
        <f t="shared" si="23"/>
        <v>474.23811599999999</v>
      </c>
      <c r="CJ52" s="166">
        <v>473.9939</v>
      </c>
      <c r="CK52" s="221">
        <v>248.8</v>
      </c>
      <c r="CL52" s="164">
        <f t="shared" si="24"/>
        <v>-0.24421599999999444</v>
      </c>
      <c r="CM52" s="356"/>
    </row>
    <row r="53" spans="2:91">
      <c r="D53" s="41" t="s">
        <v>76</v>
      </c>
      <c r="E53">
        <v>3</v>
      </c>
      <c r="F53" s="70">
        <v>349.190403</v>
      </c>
      <c r="G53" s="70">
        <v>349.35809999999998</v>
      </c>
      <c r="H53" s="31">
        <v>7388</v>
      </c>
      <c r="I53" s="29">
        <f t="shared" si="17"/>
        <v>0.16769699999997556</v>
      </c>
      <c r="J53" s="71">
        <v>162.05282</v>
      </c>
      <c r="K53" s="36">
        <f t="shared" si="0"/>
        <v>511.243223</v>
      </c>
      <c r="L53" s="36">
        <v>510.85590000000002</v>
      </c>
      <c r="M53" s="153">
        <v>7063</v>
      </c>
      <c r="N53" s="29">
        <f t="shared" si="25"/>
        <v>-0.38732299999998077</v>
      </c>
      <c r="O53" s="9">
        <v>42.010599999999997</v>
      </c>
      <c r="P53" s="72">
        <f t="shared" si="1"/>
        <v>391.20100300000001</v>
      </c>
      <c r="Q53" s="72">
        <v>391.38420000000002</v>
      </c>
      <c r="R53" s="151">
        <v>4365</v>
      </c>
      <c r="S53" s="29">
        <f t="shared" si="2"/>
        <v>0.18319700000000694</v>
      </c>
      <c r="T53" s="9">
        <v>72.021124999999998</v>
      </c>
      <c r="U53" s="33">
        <f t="shared" si="3"/>
        <v>421.21152799999999</v>
      </c>
      <c r="V53" s="33">
        <v>421.27438000000001</v>
      </c>
      <c r="W53" s="461">
        <v>1184</v>
      </c>
      <c r="X53" s="29">
        <f t="shared" si="4"/>
        <v>6.285200000002078E-2</v>
      </c>
      <c r="Y53" s="9">
        <v>12</v>
      </c>
      <c r="Z53" s="75">
        <v>361.190403</v>
      </c>
      <c r="AA53" s="75">
        <v>361.10340000000002</v>
      </c>
      <c r="AB53" s="86">
        <v>197.1</v>
      </c>
      <c r="AC53" s="29">
        <f t="shared" si="5"/>
        <v>-8.7002999999981512E-2</v>
      </c>
      <c r="AD53" s="9">
        <v>144.04230000000001</v>
      </c>
      <c r="AE53" s="76">
        <f t="shared" si="6"/>
        <v>493.23270300000001</v>
      </c>
      <c r="AF53" s="30" t="s">
        <v>74</v>
      </c>
      <c r="AG53" s="31"/>
      <c r="AH53" s="29"/>
      <c r="AI53" s="9">
        <v>126.0317</v>
      </c>
      <c r="AJ53" s="76">
        <f t="shared" si="8"/>
        <v>475.222103</v>
      </c>
      <c r="AK53" s="30" t="s">
        <v>74</v>
      </c>
      <c r="AL53" s="31"/>
      <c r="AM53" s="29"/>
      <c r="AN53" s="9">
        <v>108.0211</v>
      </c>
      <c r="AO53" s="76">
        <f t="shared" si="9"/>
        <v>457.21150299999999</v>
      </c>
      <c r="AP53" s="30" t="s">
        <v>74</v>
      </c>
      <c r="AQ53" s="31"/>
      <c r="AR53" s="29"/>
      <c r="AS53" s="9">
        <v>78.010599999999997</v>
      </c>
      <c r="AT53" s="76">
        <f t="shared" si="11"/>
        <v>427.20100300000001</v>
      </c>
      <c r="AU53" s="76">
        <v>427.14359999999999</v>
      </c>
      <c r="AV53" s="77">
        <v>1138</v>
      </c>
      <c r="AW53" s="29">
        <f t="shared" si="26"/>
        <v>-5.7403000000022075E-2</v>
      </c>
      <c r="AY53" s="41" t="s">
        <v>76</v>
      </c>
      <c r="AZ53">
        <v>3</v>
      </c>
      <c r="BA53" s="70">
        <v>349.190403</v>
      </c>
      <c r="BB53" s="30">
        <v>349.35809999999998</v>
      </c>
      <c r="BC53" s="349">
        <v>7388</v>
      </c>
      <c r="BD53" s="29">
        <v>0.16769699999997556</v>
      </c>
      <c r="BE53">
        <v>324.10563999999999</v>
      </c>
      <c r="BF53" s="139">
        <f t="shared" si="19"/>
        <v>673.29604300000005</v>
      </c>
      <c r="BG53" s="191">
        <v>673.52139999999997</v>
      </c>
      <c r="BH53" s="465">
        <v>1080</v>
      </c>
      <c r="BI53" s="164">
        <f t="shared" si="20"/>
        <v>0.22535699999991721</v>
      </c>
      <c r="BJ53" s="30"/>
      <c r="BK53" s="30"/>
      <c r="BL53">
        <v>300.10564799999997</v>
      </c>
      <c r="BM53" s="121">
        <f t="shared" si="21"/>
        <v>373.19039500000008</v>
      </c>
      <c r="BN53" s="121">
        <v>373.23930000000001</v>
      </c>
      <c r="BO53" s="128">
        <v>934.9</v>
      </c>
      <c r="BP53" s="92">
        <f t="shared" si="12"/>
        <v>4.8904999999933807E-2</v>
      </c>
      <c r="BQ53" s="9">
        <v>270.09508399999999</v>
      </c>
      <c r="BR53" s="121">
        <f t="shared" si="22"/>
        <v>403.20095900000007</v>
      </c>
      <c r="BS53" s="463">
        <v>403.1454</v>
      </c>
      <c r="BT53" s="459">
        <v>2619</v>
      </c>
      <c r="BU53" s="29">
        <f t="shared" si="13"/>
        <v>-5.5559000000073411E-2</v>
      </c>
      <c r="BV53" s="9">
        <v>240.08452</v>
      </c>
      <c r="BW53" s="121">
        <f t="shared" si="14"/>
        <v>433.21152300000006</v>
      </c>
      <c r="BX53" s="463">
        <v>433.10210000000001</v>
      </c>
      <c r="BY53" s="459">
        <v>878.2</v>
      </c>
      <c r="BZ53" s="29">
        <f t="shared" si="15"/>
        <v>-0.10942300000004934</v>
      </c>
      <c r="CA53" s="29"/>
      <c r="CB53" s="352"/>
      <c r="CC53">
        <v>42.021799999999999</v>
      </c>
      <c r="CD53" s="121">
        <f t="shared" si="16"/>
        <v>307.16860300000002</v>
      </c>
      <c r="CE53" s="30" t="s">
        <v>74</v>
      </c>
      <c r="CF53" s="31"/>
      <c r="CG53" s="29"/>
      <c r="CH53">
        <v>54.010599999999997</v>
      </c>
      <c r="CI53" s="355">
        <f t="shared" si="23"/>
        <v>403.20100300000001</v>
      </c>
      <c r="CJ53" s="166">
        <v>403.6112</v>
      </c>
      <c r="CK53" s="221">
        <v>410.8</v>
      </c>
      <c r="CL53" s="164">
        <f t="shared" si="24"/>
        <v>0.41019699999998238</v>
      </c>
      <c r="CM53" s="356"/>
    </row>
    <row r="54" spans="2:91">
      <c r="D54" s="41" t="s">
        <v>289</v>
      </c>
      <c r="E54">
        <v>2</v>
      </c>
      <c r="F54" s="70">
        <v>278.15328899999997</v>
      </c>
      <c r="G54" s="70">
        <v>278.27699999999999</v>
      </c>
      <c r="H54" s="31">
        <v>6823</v>
      </c>
      <c r="I54" s="29">
        <f t="shared" si="17"/>
        <v>0.12371100000001434</v>
      </c>
      <c r="J54" s="71">
        <v>162.05282</v>
      </c>
      <c r="K54" s="36">
        <f t="shared" si="0"/>
        <v>440.20610899999997</v>
      </c>
      <c r="L54" s="36">
        <v>440.53769999999997</v>
      </c>
      <c r="M54" s="153">
        <v>2358</v>
      </c>
      <c r="N54" s="29">
        <f t="shared" si="25"/>
        <v>0.33159100000000308</v>
      </c>
      <c r="O54" s="9">
        <v>42.010599999999997</v>
      </c>
      <c r="P54" s="72">
        <f t="shared" si="1"/>
        <v>320.16388899999998</v>
      </c>
      <c r="Q54" s="30" t="s">
        <v>74</v>
      </c>
      <c r="R54" s="31"/>
      <c r="S54" s="29"/>
      <c r="T54" s="9">
        <v>72.021124999999998</v>
      </c>
      <c r="U54" s="33">
        <f t="shared" si="3"/>
        <v>350.17441399999996</v>
      </c>
      <c r="V54" s="33">
        <v>350.39319999999998</v>
      </c>
      <c r="W54" s="461">
        <v>2852</v>
      </c>
      <c r="X54" s="29">
        <f t="shared" si="4"/>
        <v>0.2187860000000228</v>
      </c>
      <c r="Y54" s="9">
        <v>12</v>
      </c>
      <c r="Z54" s="75">
        <v>290.15328899999997</v>
      </c>
      <c r="AA54" s="75">
        <v>290.35579999999999</v>
      </c>
      <c r="AB54" s="86">
        <v>4595</v>
      </c>
      <c r="AC54" s="29">
        <f t="shared" si="5"/>
        <v>0.20251100000001543</v>
      </c>
      <c r="AD54" s="9">
        <v>144.04230000000001</v>
      </c>
      <c r="AE54" s="76">
        <f t="shared" si="6"/>
        <v>422.19558899999998</v>
      </c>
      <c r="AF54" s="30" t="s">
        <v>74</v>
      </c>
      <c r="AG54" s="31"/>
      <c r="AH54" s="29"/>
      <c r="AI54" s="9">
        <v>126.0317</v>
      </c>
      <c r="AJ54" s="76">
        <f t="shared" si="8"/>
        <v>404.18498899999997</v>
      </c>
      <c r="AK54" s="76">
        <v>403.97109999999998</v>
      </c>
      <c r="AL54" s="77">
        <v>3078</v>
      </c>
      <c r="AM54" s="29">
        <f t="shared" si="18"/>
        <v>-0.21388899999999467</v>
      </c>
      <c r="AN54" s="9">
        <v>108.0211</v>
      </c>
      <c r="AO54" s="76">
        <f t="shared" si="9"/>
        <v>386.17438899999996</v>
      </c>
      <c r="AP54" s="76">
        <v>386.3546</v>
      </c>
      <c r="AQ54" s="77">
        <v>48.44</v>
      </c>
      <c r="AR54" s="29">
        <f t="shared" si="10"/>
        <v>0.18021100000004253</v>
      </c>
      <c r="AS54" s="9">
        <v>78.010599999999997</v>
      </c>
      <c r="AT54" s="76">
        <f t="shared" si="11"/>
        <v>356.16388899999998</v>
      </c>
      <c r="AU54" s="30" t="s">
        <v>74</v>
      </c>
      <c r="AV54" s="31"/>
      <c r="AW54" s="29"/>
      <c r="AY54" s="41" t="s">
        <v>289</v>
      </c>
      <c r="AZ54">
        <v>2</v>
      </c>
      <c r="BA54" s="70">
        <v>278.15328899999997</v>
      </c>
      <c r="BB54" s="30">
        <v>278.27699999999999</v>
      </c>
      <c r="BC54" s="349">
        <v>6823</v>
      </c>
      <c r="BD54" s="29">
        <v>0.12371100000001434</v>
      </c>
      <c r="BE54">
        <v>324.10563999999999</v>
      </c>
      <c r="BF54" s="139">
        <f t="shared" si="19"/>
        <v>602.25892899999997</v>
      </c>
      <c r="BG54" s="191">
        <v>602.51250000000005</v>
      </c>
      <c r="BH54" s="465">
        <v>1922</v>
      </c>
      <c r="BI54" s="164">
        <f t="shared" si="20"/>
        <v>0.25357100000007904</v>
      </c>
      <c r="BJ54" s="30"/>
      <c r="BK54" s="30"/>
      <c r="BL54">
        <v>300.10564799999997</v>
      </c>
      <c r="BM54" s="121">
        <f t="shared" si="21"/>
        <v>302.15328099999999</v>
      </c>
      <c r="BN54" s="120" t="s">
        <v>74</v>
      </c>
      <c r="BO54" s="466"/>
      <c r="BP54" s="92"/>
      <c r="BQ54" s="9">
        <v>270.09508399999999</v>
      </c>
      <c r="BR54" s="121">
        <f t="shared" si="22"/>
        <v>332.16384499999998</v>
      </c>
      <c r="BS54" s="463">
        <v>332.18029999999999</v>
      </c>
      <c r="BT54" s="459">
        <v>5253</v>
      </c>
      <c r="BU54" s="29">
        <f t="shared" si="13"/>
        <v>1.6455000000007658E-2</v>
      </c>
      <c r="BV54" s="9">
        <v>240.08452</v>
      </c>
      <c r="BW54" s="121">
        <f t="shared" si="14"/>
        <v>362.17440899999997</v>
      </c>
      <c r="BX54" s="463">
        <v>362.35109999999997</v>
      </c>
      <c r="BY54" s="459">
        <v>367.1</v>
      </c>
      <c r="BZ54" s="29">
        <f t="shared" si="15"/>
        <v>0.17669100000000526</v>
      </c>
      <c r="CA54" s="29"/>
      <c r="CB54" s="352"/>
      <c r="CC54">
        <v>42.021799999999999</v>
      </c>
      <c r="CD54" s="121">
        <f t="shared" si="16"/>
        <v>236.13148899999999</v>
      </c>
      <c r="CE54" s="121">
        <v>236.23840000000001</v>
      </c>
      <c r="CF54" s="303">
        <v>90.15</v>
      </c>
      <c r="CG54" s="354">
        <f>CE54-CD54</f>
        <v>0.10691100000002507</v>
      </c>
      <c r="CH54">
        <v>54.010599999999997</v>
      </c>
      <c r="CI54" s="355">
        <f t="shared" si="23"/>
        <v>332.16388899999998</v>
      </c>
      <c r="CJ54" s="166">
        <v>332.43180000000001</v>
      </c>
      <c r="CK54" s="221">
        <v>162.5</v>
      </c>
      <c r="CL54" s="164">
        <f t="shared" si="24"/>
        <v>0.26791100000002643</v>
      </c>
      <c r="CM54" s="356"/>
    </row>
    <row r="55" spans="2:91">
      <c r="D55" s="41" t="s">
        <v>49</v>
      </c>
      <c r="E55">
        <v>1</v>
      </c>
      <c r="F55" s="70">
        <v>147.11280400000001</v>
      </c>
      <c r="G55" s="70">
        <v>147.18440000000001</v>
      </c>
      <c r="H55" s="31">
        <v>2011</v>
      </c>
      <c r="I55" s="29">
        <f t="shared" si="17"/>
        <v>7.1595999999999549E-2</v>
      </c>
      <c r="J55" s="71">
        <v>162.05282</v>
      </c>
      <c r="K55" s="36">
        <f t="shared" si="0"/>
        <v>309.16562399999998</v>
      </c>
      <c r="L55" s="36">
        <v>309.49610000000001</v>
      </c>
      <c r="M55" s="153">
        <v>430.6</v>
      </c>
      <c r="N55" s="29">
        <f>L55-K55</f>
        <v>0.33047600000003285</v>
      </c>
      <c r="O55" s="9">
        <v>42.010599999999997</v>
      </c>
      <c r="P55" s="72">
        <f t="shared" si="1"/>
        <v>189.12340399999999</v>
      </c>
      <c r="Q55" s="72">
        <v>189.24250000000001</v>
      </c>
      <c r="R55" s="151">
        <v>231.9</v>
      </c>
      <c r="S55" s="29">
        <f t="shared" si="2"/>
        <v>0.11909600000001319</v>
      </c>
      <c r="T55" s="9">
        <v>72.021124999999998</v>
      </c>
      <c r="U55" s="33">
        <f t="shared" si="3"/>
        <v>219.13392900000002</v>
      </c>
      <c r="V55" s="30" t="s">
        <v>74</v>
      </c>
      <c r="W55" s="349"/>
      <c r="X55" s="29"/>
      <c r="Y55" s="9">
        <v>12</v>
      </c>
      <c r="Z55" s="75">
        <v>159.11280400000001</v>
      </c>
      <c r="AA55" s="75">
        <v>159.18510000000001</v>
      </c>
      <c r="AB55" s="86">
        <v>146.19999999999999</v>
      </c>
      <c r="AC55" s="29">
        <f t="shared" si="5"/>
        <v>7.2295999999994365E-2</v>
      </c>
      <c r="AD55" s="9">
        <v>144.04230000000001</v>
      </c>
      <c r="AE55" s="76">
        <f t="shared" si="6"/>
        <v>291.15510400000005</v>
      </c>
      <c r="AF55" s="76">
        <v>291.30110000000002</v>
      </c>
      <c r="AG55" s="77">
        <v>796</v>
      </c>
      <c r="AH55" s="29">
        <f t="shared" si="7"/>
        <v>0.14599599999996826</v>
      </c>
      <c r="AI55" s="9">
        <v>126.0317</v>
      </c>
      <c r="AJ55" s="76">
        <f t="shared" si="8"/>
        <v>273.14450399999998</v>
      </c>
      <c r="AK55" s="76">
        <v>273.30360000000002</v>
      </c>
      <c r="AL55" s="77">
        <v>363.9</v>
      </c>
      <c r="AM55" s="29">
        <f t="shared" si="18"/>
        <v>0.15909600000003365</v>
      </c>
      <c r="AN55" s="9">
        <v>108.0211</v>
      </c>
      <c r="AO55" s="76">
        <f t="shared" si="9"/>
        <v>255.13390400000003</v>
      </c>
      <c r="AP55" s="76">
        <v>255.3433</v>
      </c>
      <c r="AQ55" s="77">
        <v>232.1</v>
      </c>
      <c r="AR55" s="29">
        <f t="shared" si="10"/>
        <v>0.20939599999996972</v>
      </c>
      <c r="AS55" s="9">
        <v>78.010599999999997</v>
      </c>
      <c r="AT55" s="76">
        <f t="shared" si="11"/>
        <v>225.12340399999999</v>
      </c>
      <c r="AU55" s="76">
        <v>225.3706</v>
      </c>
      <c r="AV55" s="77">
        <v>1783</v>
      </c>
      <c r="AW55" s="29">
        <f t="shared" si="26"/>
        <v>0.24719600000000241</v>
      </c>
      <c r="AY55" s="41" t="s">
        <v>49</v>
      </c>
      <c r="AZ55">
        <v>1</v>
      </c>
      <c r="BA55" s="70">
        <v>147.11280400000001</v>
      </c>
      <c r="BB55" s="30">
        <v>147.18440000000001</v>
      </c>
      <c r="BC55" s="349">
        <v>2011</v>
      </c>
      <c r="BD55" s="29">
        <v>7.1595999999999549E-2</v>
      </c>
      <c r="BE55">
        <v>324.10563999999999</v>
      </c>
      <c r="BF55" s="139">
        <f t="shared" si="19"/>
        <v>471.21844399999998</v>
      </c>
      <c r="BG55" s="191">
        <v>471.00940000000003</v>
      </c>
      <c r="BH55" s="465">
        <v>2579</v>
      </c>
      <c r="BI55" s="164">
        <f t="shared" si="20"/>
        <v>-0.20904399999994894</v>
      </c>
      <c r="BJ55" s="30"/>
      <c r="BK55" s="30"/>
      <c r="BL55">
        <v>300.10564799999997</v>
      </c>
      <c r="BM55" s="121">
        <f t="shared" si="21"/>
        <v>171.112796</v>
      </c>
      <c r="BN55" s="121">
        <v>171.26159999999999</v>
      </c>
      <c r="BO55" s="128">
        <v>616.9</v>
      </c>
      <c r="BP55" s="92">
        <f t="shared" si="12"/>
        <v>0.14880399999998417</v>
      </c>
      <c r="BQ55" s="9">
        <v>270.09508399999999</v>
      </c>
      <c r="BR55" s="121">
        <f t="shared" si="22"/>
        <v>201.12335999999999</v>
      </c>
      <c r="BS55" s="166" t="s">
        <v>74</v>
      </c>
      <c r="BT55" s="84"/>
      <c r="BU55" s="29"/>
      <c r="BV55" s="9">
        <v>240.08452</v>
      </c>
      <c r="BW55" s="121">
        <f t="shared" si="14"/>
        <v>231.13392399999998</v>
      </c>
      <c r="BX55" s="166">
        <v>231.22399999999999</v>
      </c>
      <c r="BY55" s="84">
        <v>309.89999999999998</v>
      </c>
      <c r="BZ55" s="29"/>
      <c r="CA55" s="29"/>
      <c r="CB55" s="352"/>
      <c r="CC55">
        <v>42.021799999999999</v>
      </c>
      <c r="CD55" s="121">
        <f t="shared" si="16"/>
        <v>105.09100400000001</v>
      </c>
      <c r="CE55" s="30" t="s">
        <v>93</v>
      </c>
      <c r="CF55" s="31"/>
      <c r="CG55" s="29"/>
      <c r="CH55">
        <v>54.010599999999997</v>
      </c>
      <c r="CI55" s="355">
        <f t="shared" si="23"/>
        <v>201.12340399999999</v>
      </c>
      <c r="CJ55" s="166">
        <v>201.27619999999999</v>
      </c>
      <c r="CK55" s="221">
        <v>116.4</v>
      </c>
      <c r="CL55" s="164">
        <f t="shared" si="24"/>
        <v>0.15279599999999505</v>
      </c>
      <c r="CM55" s="356"/>
    </row>
    <row r="56" spans="2:91" s="46" customFormat="1">
      <c r="B56" s="188">
        <v>27195.5</v>
      </c>
      <c r="F56" s="147"/>
      <c r="G56" s="147"/>
      <c r="H56" s="38">
        <f>SUM(H48:H55)</f>
        <v>27195.5</v>
      </c>
      <c r="I56" s="147"/>
      <c r="J56" s="367"/>
      <c r="K56" s="147"/>
      <c r="L56" s="147"/>
      <c r="M56" s="38">
        <f>SUM(M49:M55)</f>
        <v>10204.59</v>
      </c>
      <c r="N56" s="147"/>
      <c r="O56" s="147"/>
      <c r="P56" s="147"/>
      <c r="Q56" s="147"/>
      <c r="R56" s="38">
        <f>SUM(R42:R55)</f>
        <v>54820.5</v>
      </c>
      <c r="S56" s="147"/>
      <c r="T56" s="147"/>
      <c r="U56" s="147"/>
      <c r="V56" s="147"/>
      <c r="W56" s="38">
        <f>SUM(W50:W55)</f>
        <v>8496</v>
      </c>
      <c r="X56" s="147"/>
      <c r="Y56" s="147"/>
      <c r="Z56" s="147"/>
      <c r="AA56" s="147"/>
      <c r="AB56" s="38">
        <f>SUM(AB50:AB55)</f>
        <v>11889.300000000001</v>
      </c>
      <c r="AC56" s="147"/>
      <c r="AD56" s="38"/>
      <c r="AE56" s="38"/>
      <c r="AF56" s="38"/>
      <c r="AG56" s="38">
        <f>SUM(AG49:AG55)</f>
        <v>9242.2000000000007</v>
      </c>
      <c r="AH56" s="38"/>
      <c r="AI56" s="38"/>
      <c r="AJ56" s="38"/>
      <c r="AK56" s="38"/>
      <c r="AL56" s="38">
        <f>SUM(AL49:AL55)</f>
        <v>10009</v>
      </c>
      <c r="AM56" s="38"/>
      <c r="AN56" s="38"/>
      <c r="AO56" s="38"/>
      <c r="AP56" s="38"/>
      <c r="AQ56" s="38">
        <f>SUM(AQ49:AQ55)</f>
        <v>7445.34</v>
      </c>
      <c r="AR56" s="38"/>
      <c r="AS56" s="38"/>
      <c r="AT56" s="38"/>
      <c r="AU56" s="38"/>
      <c r="AV56" s="38">
        <f>SUM(AV49:AV55)</f>
        <v>50721</v>
      </c>
      <c r="AW56" s="38"/>
      <c r="BA56" s="147"/>
      <c r="BB56" s="147"/>
      <c r="BC56" s="38">
        <f>SUM(BC49:BC55)</f>
        <v>26148.5</v>
      </c>
      <c r="BD56" s="147"/>
      <c r="BE56" s="147"/>
      <c r="BF56" s="147"/>
      <c r="BG56" s="147"/>
      <c r="BH56" s="147">
        <f>SUM(BH50:BH55)</f>
        <v>5693.9</v>
      </c>
      <c r="BI56" s="147"/>
      <c r="BJ56" s="147"/>
      <c r="BK56" s="147"/>
      <c r="BL56" s="38"/>
      <c r="BM56" s="38"/>
      <c r="BN56" s="38"/>
      <c r="BO56" s="38">
        <f>SUM(BO48:BO55)</f>
        <v>5636.0499999999993</v>
      </c>
      <c r="BP56" s="38"/>
      <c r="BQ56" s="38"/>
      <c r="BR56" s="38"/>
      <c r="BS56" s="38"/>
      <c r="BT56" s="38">
        <f>SUM(BT49:BT55)</f>
        <v>32609.599999999999</v>
      </c>
      <c r="BU56" s="147"/>
      <c r="BV56" s="38"/>
      <c r="BW56" s="38"/>
      <c r="BX56" s="38"/>
      <c r="BY56" s="38">
        <f>SUM(BY49:BY55)</f>
        <v>2730.7</v>
      </c>
      <c r="BZ56" s="147"/>
      <c r="CB56" s="368"/>
      <c r="CI56" s="42"/>
      <c r="CJ56" s="369"/>
      <c r="CK56" s="370"/>
      <c r="CL56" s="369"/>
    </row>
    <row r="57" spans="2:91" s="188" customFormat="1">
      <c r="D57" s="467">
        <v>162.05282</v>
      </c>
      <c r="H57" s="130">
        <v>1</v>
      </c>
      <c r="I57" s="130"/>
      <c r="J57" s="468"/>
      <c r="K57" s="130"/>
      <c r="L57" s="130"/>
      <c r="M57" s="130">
        <f>M56/H56</f>
        <v>0.37523082862973656</v>
      </c>
      <c r="Q57" s="469" t="s">
        <v>358</v>
      </c>
      <c r="R57" s="470">
        <f>R56/H56</f>
        <v>2.0157930539979039</v>
      </c>
      <c r="S57" s="470"/>
      <c r="T57" s="470"/>
      <c r="U57" s="470"/>
      <c r="V57" s="470"/>
      <c r="W57" s="470">
        <f>W56/H56</f>
        <v>0.31240462576529204</v>
      </c>
      <c r="X57" s="470"/>
      <c r="Y57" s="470"/>
      <c r="Z57" s="470"/>
      <c r="AA57" s="470"/>
      <c r="AB57" s="470">
        <f>AB56/H56</f>
        <v>0.43717894504605548</v>
      </c>
      <c r="AF57" s="471" t="s">
        <v>249</v>
      </c>
      <c r="AG57" s="130">
        <f>AG56/H56</f>
        <v>0.3398429887297531</v>
      </c>
      <c r="AH57" s="130"/>
      <c r="AI57" s="130"/>
      <c r="AJ57" s="130"/>
      <c r="AK57" s="130"/>
      <c r="AL57" s="130">
        <f>AL56/H56</f>
        <v>0.36803882995348497</v>
      </c>
      <c r="AM57" s="130"/>
      <c r="AN57" s="130"/>
      <c r="AO57" s="130"/>
      <c r="AP57" s="130"/>
      <c r="AQ57" s="130">
        <f>AQ56/H56</f>
        <v>0.27377102829512234</v>
      </c>
      <c r="AR57" s="130"/>
      <c r="AS57" s="130"/>
      <c r="AT57" s="130"/>
      <c r="AU57" s="130"/>
      <c r="AV57" s="130">
        <f>AV56/H56</f>
        <v>1.8650512033240794</v>
      </c>
      <c r="AW57" s="130"/>
      <c r="BH57" s="130">
        <v>1</v>
      </c>
      <c r="BI57" s="130"/>
      <c r="BJ57" s="130"/>
      <c r="BK57" s="130"/>
      <c r="BL57" s="130"/>
      <c r="BM57" s="130"/>
      <c r="BN57" s="130"/>
      <c r="BO57" s="130">
        <f>BO56/BH56</f>
        <v>0.98984000421503704</v>
      </c>
      <c r="BP57" s="130"/>
      <c r="BQ57" s="130"/>
      <c r="BR57" s="130"/>
      <c r="BS57" s="130"/>
      <c r="BT57" s="130">
        <f>BT56/BH56</f>
        <v>5.7271114701698309</v>
      </c>
      <c r="BV57" s="130"/>
      <c r="BW57" s="130"/>
      <c r="BX57" s="130"/>
      <c r="BY57" s="130">
        <f>BY56/BH56</f>
        <v>0.47958341382883435</v>
      </c>
      <c r="CB57" s="372"/>
      <c r="CI57" s="101"/>
      <c r="CJ57" s="373"/>
      <c r="CK57" s="374"/>
      <c r="CL57" s="373"/>
    </row>
    <row r="58" spans="2:91" s="188" customFormat="1">
      <c r="D58" s="434">
        <v>120.04226</v>
      </c>
      <c r="J58" s="371"/>
      <c r="M58" s="375">
        <v>1</v>
      </c>
      <c r="Q58" s="471" t="s">
        <v>178</v>
      </c>
      <c r="R58" s="375">
        <f>R56/M56</f>
        <v>5.3721413599174488</v>
      </c>
      <c r="W58" s="375">
        <f>W56/M56</f>
        <v>0.83256652153589705</v>
      </c>
      <c r="AB58" s="375">
        <f>AB56/M56</f>
        <v>1.1650933550490516</v>
      </c>
      <c r="AG58" s="375">
        <f>AG56/M56</f>
        <v>0.90569047850036122</v>
      </c>
      <c r="AL58" s="375">
        <f>AL56/M56</f>
        <v>0.98083313489321966</v>
      </c>
      <c r="AQ58" s="375">
        <f>AQ56/M56</f>
        <v>0.7296069709807057</v>
      </c>
      <c r="AV58" s="375">
        <f>AV56/M56</f>
        <v>4.9704103741551595</v>
      </c>
      <c r="BA58" s="188">
        <f>BA55+BB38</f>
        <v>147.11280400000001</v>
      </c>
      <c r="BH58" s="472"/>
      <c r="BO58" s="472">
        <f>BO56/BH56</f>
        <v>0.98984000421503704</v>
      </c>
      <c r="BT58" s="472">
        <f>BT56/BH56</f>
        <v>5.7271114701698309</v>
      </c>
      <c r="BY58" s="472">
        <f>BY56/BH56</f>
        <v>0.47958341382883435</v>
      </c>
      <c r="CB58" s="372"/>
      <c r="CI58" s="101"/>
      <c r="CJ58" s="373"/>
      <c r="CK58" s="374"/>
      <c r="CL58" s="373"/>
    </row>
    <row r="59" spans="2:91" s="188" customFormat="1">
      <c r="D59" s="473">
        <v>18.010565</v>
      </c>
      <c r="F59" s="9">
        <f>D57-D60</f>
        <v>23.999995000000013</v>
      </c>
      <c r="J59" s="371"/>
      <c r="M59" s="190"/>
      <c r="R59" s="190">
        <v>1.98</v>
      </c>
      <c r="CB59" s="372"/>
      <c r="CI59" s="101"/>
      <c r="CJ59" s="373"/>
      <c r="CK59" s="374"/>
      <c r="CL59" s="373"/>
    </row>
    <row r="60" spans="2:91" s="188" customFormat="1">
      <c r="D60" s="434">
        <f>SUM(D58:D59)</f>
        <v>138.05282499999998</v>
      </c>
      <c r="J60" s="371"/>
      <c r="M60" s="190"/>
      <c r="R60" s="190"/>
      <c r="CB60" s="372"/>
      <c r="CI60" s="101"/>
      <c r="CJ60" s="373"/>
      <c r="CK60" s="374"/>
      <c r="CL60" s="373"/>
    </row>
    <row r="61" spans="2:91" s="188" customFormat="1">
      <c r="J61" s="371"/>
      <c r="M61" s="190"/>
      <c r="R61" s="190"/>
      <c r="AY61"/>
      <c r="AZ61"/>
      <c r="BA61"/>
      <c r="BK61" s="188" t="s">
        <v>359</v>
      </c>
      <c r="BR61" s="188" t="s">
        <v>360</v>
      </c>
      <c r="CB61" s="372"/>
      <c r="CI61" s="101"/>
      <c r="CJ61" s="373"/>
      <c r="CK61" s="374"/>
      <c r="CL61" s="373"/>
    </row>
    <row r="62" spans="2:91" s="188" customFormat="1">
      <c r="J62" s="371"/>
      <c r="M62" s="190"/>
      <c r="R62" s="190"/>
      <c r="AY62" s="52" t="s">
        <v>110</v>
      </c>
      <c r="AZ62" s="52"/>
      <c r="BA62"/>
      <c r="BD62" s="52" t="s">
        <v>113</v>
      </c>
      <c r="BE62" s="52"/>
      <c r="BF62"/>
      <c r="BG62"/>
      <c r="BH62"/>
      <c r="BK62" s="188" t="s">
        <v>361</v>
      </c>
      <c r="BR62" s="188" t="s">
        <v>362</v>
      </c>
      <c r="CB62" s="372"/>
      <c r="CI62" s="101"/>
      <c r="CJ62" s="373"/>
      <c r="CK62" s="374"/>
      <c r="CL62" s="373"/>
    </row>
    <row r="63" spans="2:91">
      <c r="F63" t="s">
        <v>290</v>
      </c>
      <c r="M63" s="46"/>
      <c r="AJ63" s="474">
        <v>424800</v>
      </c>
      <c r="BK63" s="475" t="s">
        <v>110</v>
      </c>
      <c r="BL63" s="475"/>
      <c r="BM63" s="473"/>
      <c r="BO63" s="188" t="s">
        <v>363</v>
      </c>
      <c r="BQ63" t="s">
        <v>364</v>
      </c>
      <c r="CB63" s="279"/>
    </row>
    <row r="64" spans="2:91">
      <c r="C64" s="41"/>
      <c r="D64" s="90"/>
      <c r="F64" s="9"/>
      <c r="H64" s="94"/>
      <c r="I64" s="92"/>
      <c r="J64" s="376" t="s">
        <v>291</v>
      </c>
      <c r="K64" s="376"/>
      <c r="L64" s="376"/>
      <c r="M64" s="376"/>
      <c r="O64" s="102" t="s">
        <v>149</v>
      </c>
      <c r="P64" s="92"/>
      <c r="Q64" s="92"/>
      <c r="R64" s="94"/>
      <c r="S64" s="92"/>
      <c r="T64" s="102" t="s">
        <v>149</v>
      </c>
      <c r="W64" s="46"/>
      <c r="Y64" s="39" t="s">
        <v>292</v>
      </c>
      <c r="Z64" s="39"/>
      <c r="AA64" s="39"/>
      <c r="AB64" s="39"/>
      <c r="AY64" s="109" t="s">
        <v>117</v>
      </c>
      <c r="AZ64" s="476" t="s">
        <v>44</v>
      </c>
      <c r="BA64" s="109" t="s">
        <v>44</v>
      </c>
      <c r="BB64" s="109"/>
      <c r="BC64" s="109" t="s">
        <v>61</v>
      </c>
      <c r="BD64" s="109" t="s">
        <v>117</v>
      </c>
      <c r="BE64" s="476" t="s">
        <v>44</v>
      </c>
      <c r="BF64" s="109" t="s">
        <v>44</v>
      </c>
      <c r="BG64" s="109"/>
      <c r="BH64" s="109" t="s">
        <v>61</v>
      </c>
      <c r="BJ64" s="376"/>
      <c r="BK64" s="376"/>
      <c r="BL64" s="376"/>
      <c r="BM64" s="376"/>
      <c r="BQ64" s="376"/>
      <c r="BR64" s="376"/>
      <c r="BS64" s="376"/>
      <c r="BT64" s="376"/>
      <c r="CB64" s="352"/>
      <c r="CC64" s="377" t="s">
        <v>171</v>
      </c>
      <c r="CD64" s="9"/>
      <c r="CE64" s="9"/>
      <c r="CF64" s="46"/>
      <c r="CG64" s="92"/>
      <c r="CI64" s="43"/>
      <c r="CJ64" s="120"/>
      <c r="CK64" s="370"/>
      <c r="CL64" s="378"/>
    </row>
    <row r="65" spans="1:104" ht="15.6">
      <c r="C65" s="41"/>
      <c r="D65" s="52" t="s">
        <v>355</v>
      </c>
      <c r="E65" s="92"/>
      <c r="F65" s="103" t="s">
        <v>152</v>
      </c>
      <c r="G65" s="104" t="s">
        <v>44</v>
      </c>
      <c r="H65" s="105" t="s">
        <v>64</v>
      </c>
      <c r="I65" s="103" t="s">
        <v>137</v>
      </c>
      <c r="J65" s="108" t="s">
        <v>100</v>
      </c>
      <c r="K65" s="107" t="s">
        <v>153</v>
      </c>
      <c r="L65" s="108" t="s">
        <v>154</v>
      </c>
      <c r="M65" s="109" t="s">
        <v>64</v>
      </c>
      <c r="N65" s="109" t="s">
        <v>116</v>
      </c>
      <c r="O65" s="108" t="s">
        <v>134</v>
      </c>
      <c r="P65" s="379" t="s">
        <v>155</v>
      </c>
      <c r="Q65" s="108" t="s">
        <v>156</v>
      </c>
      <c r="R65" s="109" t="s">
        <v>64</v>
      </c>
      <c r="S65" s="109" t="s">
        <v>116</v>
      </c>
      <c r="T65" s="55">
        <v>150</v>
      </c>
      <c r="U65" s="178" t="s">
        <v>157</v>
      </c>
      <c r="V65" s="109" t="s">
        <v>157</v>
      </c>
      <c r="W65" s="109" t="s">
        <v>64</v>
      </c>
      <c r="X65" s="109" t="s">
        <v>61</v>
      </c>
      <c r="Y65" s="380" t="s">
        <v>158</v>
      </c>
      <c r="Z65" s="91" t="s">
        <v>159</v>
      </c>
      <c r="AA65" s="5" t="s">
        <v>159</v>
      </c>
      <c r="AB65" s="5"/>
      <c r="AC65" s="109" t="s">
        <v>116</v>
      </c>
      <c r="AD65" s="380" t="s">
        <v>160</v>
      </c>
      <c r="AE65" s="91" t="s">
        <v>162</v>
      </c>
      <c r="AF65" s="5" t="s">
        <v>162</v>
      </c>
      <c r="AG65" s="109"/>
      <c r="AH65" s="109" t="s">
        <v>116</v>
      </c>
      <c r="AI65" s="380" t="s">
        <v>163</v>
      </c>
      <c r="AJ65" s="91" t="s">
        <v>164</v>
      </c>
      <c r="AK65" s="5" t="s">
        <v>164</v>
      </c>
      <c r="AL65" s="109"/>
      <c r="AM65" s="109" t="s">
        <v>116</v>
      </c>
      <c r="AN65" s="381" t="s">
        <v>293</v>
      </c>
      <c r="AO65" s="382" t="s">
        <v>294</v>
      </c>
      <c r="AP65" s="383" t="s">
        <v>295</v>
      </c>
      <c r="AQ65" s="109"/>
      <c r="AR65" s="109" t="s">
        <v>116</v>
      </c>
      <c r="AS65" s="477" t="s">
        <v>365</v>
      </c>
      <c r="AT65" s="478" t="s">
        <v>366</v>
      </c>
      <c r="AU65" s="383" t="s">
        <v>296</v>
      </c>
      <c r="AV65" s="109"/>
      <c r="AW65" s="109" t="s">
        <v>116</v>
      </c>
      <c r="AX65" s="11"/>
      <c r="AY65" s="109" t="s">
        <v>121</v>
      </c>
      <c r="AZ65" s="476" t="s">
        <v>122</v>
      </c>
      <c r="BA65" s="109" t="s">
        <v>122</v>
      </c>
      <c r="BB65" s="109" t="s">
        <v>64</v>
      </c>
      <c r="BC65" s="109" t="s">
        <v>65</v>
      </c>
      <c r="BD65" s="109" t="s">
        <v>131</v>
      </c>
      <c r="BE65" s="476" t="s">
        <v>132</v>
      </c>
      <c r="BF65" s="109" t="s">
        <v>132</v>
      </c>
      <c r="BG65" s="109" t="s">
        <v>64</v>
      </c>
      <c r="BH65" s="109" t="s">
        <v>65</v>
      </c>
      <c r="BI65" s="11"/>
      <c r="BJ65" s="108" t="s">
        <v>100</v>
      </c>
      <c r="BK65" s="479" t="s">
        <v>367</v>
      </c>
      <c r="BL65" s="108" t="s">
        <v>368</v>
      </c>
      <c r="BM65" s="109" t="s">
        <v>64</v>
      </c>
      <c r="BN65" s="109" t="s">
        <v>116</v>
      </c>
      <c r="BO65" s="109"/>
      <c r="BP65" s="109"/>
      <c r="BQ65" s="108" t="s">
        <v>100</v>
      </c>
      <c r="BR65" s="479" t="s">
        <v>369</v>
      </c>
      <c r="BS65" s="108" t="s">
        <v>368</v>
      </c>
      <c r="BT65" s="109" t="s">
        <v>64</v>
      </c>
      <c r="BU65" s="109" t="s">
        <v>116</v>
      </c>
      <c r="BV65" s="109"/>
      <c r="BW65" s="109"/>
      <c r="BX65" s="109"/>
      <c r="BY65" s="109"/>
      <c r="BZ65" s="109"/>
      <c r="CA65" s="109"/>
      <c r="CB65" s="279"/>
      <c r="CC65" s="78" t="s">
        <v>297</v>
      </c>
      <c r="CD65" s="108" t="s">
        <v>298</v>
      </c>
      <c r="CE65" s="109" t="s">
        <v>64</v>
      </c>
      <c r="CF65" s="109" t="s">
        <v>116</v>
      </c>
    </row>
    <row r="66" spans="1:104">
      <c r="D66" s="41" t="s">
        <v>45</v>
      </c>
      <c r="F66" s="109" t="s">
        <v>67</v>
      </c>
      <c r="G66" s="109" t="s">
        <v>166</v>
      </c>
      <c r="H66" s="5"/>
      <c r="I66" s="109" t="s">
        <v>65</v>
      </c>
      <c r="J66" s="109" t="s">
        <v>117</v>
      </c>
      <c r="K66" s="113" t="s">
        <v>67</v>
      </c>
      <c r="L66" s="109" t="s">
        <v>167</v>
      </c>
      <c r="M66" s="5"/>
      <c r="N66" s="109" t="s">
        <v>65</v>
      </c>
      <c r="O66" s="103" t="s">
        <v>168</v>
      </c>
      <c r="P66" s="386" t="s">
        <v>67</v>
      </c>
      <c r="Q66" s="109" t="s">
        <v>167</v>
      </c>
      <c r="R66" s="5"/>
      <c r="S66" s="109" t="s">
        <v>65</v>
      </c>
      <c r="T66" s="67" t="s">
        <v>135</v>
      </c>
      <c r="U66" s="178" t="s">
        <v>67</v>
      </c>
      <c r="V66" s="109" t="s">
        <v>167</v>
      </c>
      <c r="W66" s="109"/>
      <c r="X66" s="109" t="s">
        <v>65</v>
      </c>
      <c r="Y66" s="5"/>
      <c r="Z66" s="91" t="s">
        <v>169</v>
      </c>
      <c r="AA66" s="5" t="s">
        <v>68</v>
      </c>
      <c r="AB66" s="5" t="s">
        <v>64</v>
      </c>
      <c r="AC66" s="109" t="s">
        <v>65</v>
      </c>
      <c r="AD66" s="109"/>
      <c r="AE66" s="91" t="s">
        <v>169</v>
      </c>
      <c r="AF66" s="5" t="s">
        <v>68</v>
      </c>
      <c r="AG66" s="109" t="s">
        <v>170</v>
      </c>
      <c r="AH66" s="109" t="s">
        <v>65</v>
      </c>
      <c r="AI66" s="109"/>
      <c r="AJ66" s="91" t="s">
        <v>169</v>
      </c>
      <c r="AK66" s="5" t="s">
        <v>68</v>
      </c>
      <c r="AL66" s="109" t="s">
        <v>170</v>
      </c>
      <c r="AM66" s="109" t="s">
        <v>65</v>
      </c>
      <c r="AN66" s="387"/>
      <c r="AO66" s="388" t="s">
        <v>169</v>
      </c>
      <c r="AP66" s="383" t="s">
        <v>68</v>
      </c>
      <c r="AQ66" s="109" t="s">
        <v>170</v>
      </c>
      <c r="AR66" s="109" t="s">
        <v>65</v>
      </c>
      <c r="AS66" s="387"/>
      <c r="AT66" s="388" t="s">
        <v>169</v>
      </c>
      <c r="AU66" s="383" t="s">
        <v>68</v>
      </c>
      <c r="AV66" s="109" t="s">
        <v>170</v>
      </c>
      <c r="AW66" s="109" t="s">
        <v>65</v>
      </c>
      <c r="AY66" s="380"/>
      <c r="AZ66" s="480" t="s">
        <v>67</v>
      </c>
      <c r="BA66" s="5" t="s">
        <v>68</v>
      </c>
      <c r="BB66" s="116"/>
      <c r="BC66" s="117"/>
      <c r="BD66" s="380"/>
      <c r="BE66" s="480" t="s">
        <v>67</v>
      </c>
      <c r="BF66" s="5" t="s">
        <v>68</v>
      </c>
      <c r="BG66" s="116"/>
      <c r="BH66" s="117"/>
      <c r="BI66" s="11"/>
      <c r="BJ66" s="109" t="s">
        <v>117</v>
      </c>
      <c r="BK66" s="481" t="s">
        <v>67</v>
      </c>
      <c r="BL66" s="109" t="s">
        <v>167</v>
      </c>
      <c r="BM66" s="5"/>
      <c r="BN66" s="109" t="s">
        <v>65</v>
      </c>
      <c r="BO66" s="109"/>
      <c r="BP66" s="109"/>
      <c r="BQ66" s="109" t="s">
        <v>117</v>
      </c>
      <c r="BR66" s="481" t="s">
        <v>67</v>
      </c>
      <c r="BS66" s="109" t="s">
        <v>167</v>
      </c>
      <c r="BT66" s="5"/>
      <c r="BU66" s="109" t="s">
        <v>65</v>
      </c>
      <c r="BV66" s="109"/>
      <c r="BW66" s="109"/>
      <c r="BX66" s="109"/>
      <c r="BY66" s="109"/>
      <c r="BZ66" s="109"/>
      <c r="CA66" s="109"/>
      <c r="CB66" s="279"/>
      <c r="CC66" s="78" t="s">
        <v>299</v>
      </c>
      <c r="CD66" s="109" t="s">
        <v>167</v>
      </c>
      <c r="CE66" s="5"/>
      <c r="CF66" s="109" t="s">
        <v>65</v>
      </c>
    </row>
    <row r="67" spans="1:104">
      <c r="D67" s="41" t="s">
        <v>59</v>
      </c>
      <c r="E67">
        <v>1</v>
      </c>
      <c r="F67" s="115">
        <v>157.10838799999999</v>
      </c>
      <c r="G67" s="5">
        <v>157.23500000000001</v>
      </c>
      <c r="H67" s="116">
        <v>178</v>
      </c>
      <c r="I67" s="117">
        <f>G67-F67</f>
        <v>0.12661200000002282</v>
      </c>
      <c r="J67" s="9">
        <v>120.04226</v>
      </c>
      <c r="K67" s="7" t="s">
        <v>93</v>
      </c>
      <c r="L67" s="5"/>
      <c r="M67" s="5"/>
      <c r="N67" s="5"/>
      <c r="O67" s="9">
        <v>90.031694999999999</v>
      </c>
      <c r="P67" s="482" t="s">
        <v>93</v>
      </c>
      <c r="Q67" s="5"/>
      <c r="R67" s="5"/>
      <c r="S67" s="5"/>
      <c r="T67" s="120">
        <v>150.05282399999999</v>
      </c>
      <c r="U67" s="483" t="s">
        <v>93</v>
      </c>
      <c r="V67" s="5"/>
      <c r="W67" s="5"/>
      <c r="X67" s="5"/>
      <c r="Y67">
        <v>18.010565</v>
      </c>
      <c r="Z67" s="76">
        <f>F67-Y67</f>
        <v>139.09782300000001</v>
      </c>
      <c r="AA67" s="275" t="s">
        <v>370</v>
      </c>
      <c r="AB67" s="275" t="s">
        <v>371</v>
      </c>
      <c r="AC67" s="5"/>
      <c r="AD67">
        <v>36.021129999999999</v>
      </c>
      <c r="AE67" s="76">
        <f>F67-AD67</f>
        <v>121.08725799999999</v>
      </c>
      <c r="AF67" s="5" t="s">
        <v>93</v>
      </c>
      <c r="AG67" s="5"/>
      <c r="AI67">
        <v>54.031694999999999</v>
      </c>
      <c r="AJ67" s="76">
        <f>F67-AI67</f>
        <v>103.07669299999999</v>
      </c>
      <c r="AK67" s="5" t="s">
        <v>93</v>
      </c>
      <c r="AL67" s="484"/>
      <c r="AM67" s="5"/>
      <c r="AN67" s="9">
        <v>84.04222</v>
      </c>
      <c r="AO67" s="76">
        <f>F67-AN67</f>
        <v>73.06616799999999</v>
      </c>
      <c r="AP67" s="5" t="s">
        <v>93</v>
      </c>
      <c r="AQ67" s="5"/>
      <c r="AR67" s="5"/>
      <c r="AS67" s="9">
        <v>78.010599999999997</v>
      </c>
      <c r="AT67" s="76">
        <f>F67+AS67</f>
        <v>235.118988</v>
      </c>
      <c r="AX67" s="41" t="s">
        <v>59</v>
      </c>
      <c r="AY67" s="9">
        <v>24</v>
      </c>
      <c r="AZ67" s="485">
        <f>F67+AY67</f>
        <v>181.10838799999999</v>
      </c>
      <c r="BA67" s="115" t="s">
        <v>74</v>
      </c>
      <c r="BB67" s="116"/>
      <c r="BC67" s="117"/>
      <c r="BD67">
        <v>54.010559999999998</v>
      </c>
      <c r="BE67" s="485">
        <f>F67+BD67</f>
        <v>211.11894799999999</v>
      </c>
      <c r="BF67" s="486">
        <v>211.25810000000001</v>
      </c>
      <c r="BG67" s="313">
        <v>543</v>
      </c>
      <c r="BH67" s="117">
        <f>BF67-BE67</f>
        <v>0.13915200000002415</v>
      </c>
      <c r="BJ67" s="9">
        <v>138.05282499999998</v>
      </c>
      <c r="BK67" s="486">
        <f>U82-BJ67</f>
        <v>343.161203</v>
      </c>
      <c r="BL67" s="407">
        <v>343.54700000000003</v>
      </c>
      <c r="BM67" s="313">
        <v>657.5</v>
      </c>
      <c r="BN67" s="117">
        <f>BL67-BK67</f>
        <v>0.38579700000002504</v>
      </c>
      <c r="BQ67" s="9">
        <v>108.04226</v>
      </c>
      <c r="BR67" s="486">
        <f>U82-BQ67</f>
        <v>373.17176799999999</v>
      </c>
      <c r="BS67" s="407">
        <v>373.23930000000001</v>
      </c>
      <c r="BT67" s="313">
        <v>934.9</v>
      </c>
      <c r="BU67" s="117">
        <f>BS67-BR67</f>
        <v>6.7532000000028347E-2</v>
      </c>
    </row>
    <row r="68" spans="1:104">
      <c r="C68" s="41"/>
      <c r="D68" s="347" t="s">
        <v>56</v>
      </c>
      <c r="E68">
        <v>2</v>
      </c>
      <c r="F68" s="115">
        <v>422.17039199999999</v>
      </c>
      <c r="G68" s="115">
        <v>422.40649999999999</v>
      </c>
      <c r="H68" s="300">
        <v>411.3</v>
      </c>
      <c r="I68" s="117">
        <f t="shared" ref="I68:I74" si="27">G68-F68</f>
        <v>0.23610800000000154</v>
      </c>
      <c r="J68" s="9">
        <v>120.04226</v>
      </c>
      <c r="K68" s="118">
        <f t="shared" ref="K68:K74" si="28">F68-J68</f>
        <v>302.12813199999999</v>
      </c>
      <c r="L68" s="5" t="s">
        <v>74</v>
      </c>
      <c r="M68" s="116"/>
      <c r="N68" s="117"/>
      <c r="O68" s="9">
        <v>90.031694999999999</v>
      </c>
      <c r="P68" s="389">
        <f t="shared" ref="P68:P74" si="29">F68-O68</f>
        <v>332.13869699999998</v>
      </c>
      <c r="Q68" s="389">
        <v>332.15910000000002</v>
      </c>
      <c r="R68" s="394">
        <v>3236</v>
      </c>
      <c r="S68" s="117">
        <f>Q68-P68</f>
        <v>2.0403000000044358E-2</v>
      </c>
      <c r="T68" s="120">
        <v>150.05282399999999</v>
      </c>
      <c r="U68" s="395">
        <f t="shared" ref="U68:U74" si="30">F68-T68</f>
        <v>272.11756800000001</v>
      </c>
      <c r="V68" s="395">
        <v>272.33749999999998</v>
      </c>
      <c r="W68" s="396">
        <v>1035</v>
      </c>
      <c r="X68" s="391">
        <f>V68-U68</f>
        <v>0.21993199999997159</v>
      </c>
      <c r="Y68">
        <v>18.010565</v>
      </c>
      <c r="Z68" s="76">
        <f t="shared" ref="Z68:Z74" si="31">F68-Y68</f>
        <v>404.15982700000001</v>
      </c>
      <c r="AA68" s="5">
        <v>403.97109999999998</v>
      </c>
      <c r="AB68" s="116">
        <v>3078</v>
      </c>
      <c r="AC68" s="487">
        <f>AA68-Z68</f>
        <v>-0.18872700000002851</v>
      </c>
      <c r="AD68">
        <v>36.021129999999999</v>
      </c>
      <c r="AE68" s="76">
        <f t="shared" ref="AE68:AE74" si="32">F68-AD68</f>
        <v>386.14926200000002</v>
      </c>
      <c r="AF68" s="392">
        <v>386.3546</v>
      </c>
      <c r="AG68" s="171">
        <v>48.44</v>
      </c>
      <c r="AH68" s="391">
        <f>AF68-AE68</f>
        <v>0.20533799999998337</v>
      </c>
      <c r="AI68">
        <v>54.031694999999999</v>
      </c>
      <c r="AJ68" s="76">
        <f t="shared" ref="AJ68:AJ74" si="33">F68-AI68</f>
        <v>368.13869699999998</v>
      </c>
      <c r="AK68" s="392">
        <v>368.35160000000002</v>
      </c>
      <c r="AL68" s="171">
        <v>368.5</v>
      </c>
      <c r="AM68" s="391">
        <f>AK68-AJ68</f>
        <v>0.21290300000003981</v>
      </c>
      <c r="AN68" s="9">
        <v>84.04222</v>
      </c>
      <c r="AO68" s="76">
        <f t="shared" ref="AO68:AO74" si="34">F68-AN68</f>
        <v>338.12817200000001</v>
      </c>
      <c r="AP68" s="392">
        <v>338.46910000000003</v>
      </c>
      <c r="AQ68" s="171">
        <v>743.4</v>
      </c>
      <c r="AR68" s="391">
        <f>AP68-AO68</f>
        <v>0.34092800000001944</v>
      </c>
      <c r="AS68" s="9">
        <v>78.010599999999997</v>
      </c>
      <c r="AT68" s="170">
        <f>F68+AS68</f>
        <v>500.180992</v>
      </c>
      <c r="AU68" s="183"/>
      <c r="AV68" s="251"/>
      <c r="AW68" s="391"/>
      <c r="AX68" s="347" t="s">
        <v>56</v>
      </c>
      <c r="AY68" s="9">
        <v>24</v>
      </c>
      <c r="AZ68" s="485">
        <f t="shared" ref="AZ68:AZ74" si="35">F68+AY68</f>
        <v>446.17039199999999</v>
      </c>
      <c r="BA68" s="486">
        <v>446.37849999999997</v>
      </c>
      <c r="BB68" s="313">
        <v>8750</v>
      </c>
      <c r="BC68" s="117">
        <f t="shared" ref="BC68:BC74" si="36">BA68-AZ68</f>
        <v>0.20810799999998153</v>
      </c>
      <c r="BD68">
        <v>54.010559999999998</v>
      </c>
      <c r="BE68" s="485">
        <f t="shared" ref="BE68:BE74" si="37">F68+BD68</f>
        <v>476.18095199999999</v>
      </c>
      <c r="BF68" s="486">
        <v>476.16090000000003</v>
      </c>
      <c r="BG68" s="313">
        <v>2576</v>
      </c>
      <c r="BH68" s="117">
        <f t="shared" ref="BH68:BH72" si="38">BF68-BE68</f>
        <v>-2.005199999996421E-2</v>
      </c>
      <c r="BI68" s="378"/>
      <c r="BJ68" s="9">
        <v>138.05282499999998</v>
      </c>
      <c r="BK68" s="486">
        <f>F68-BJ68</f>
        <v>284.11756700000001</v>
      </c>
      <c r="BL68" s="407">
        <v>284.40859999999998</v>
      </c>
      <c r="BM68" s="313">
        <v>224.9</v>
      </c>
      <c r="BN68" s="117">
        <f t="shared" ref="BN68:BN73" si="39">BL68-BK68</f>
        <v>0.29103299999997034</v>
      </c>
      <c r="BO68" s="391"/>
      <c r="BP68" s="391"/>
      <c r="BQ68" s="9">
        <v>108.04226</v>
      </c>
      <c r="BR68" s="486">
        <f>F68-BQ68</f>
        <v>314.12813199999999</v>
      </c>
      <c r="BS68" s="407">
        <v>314.28579999999999</v>
      </c>
      <c r="BT68" s="313">
        <v>1340</v>
      </c>
      <c r="BU68" s="117">
        <f t="shared" ref="BU68:BU73" si="40">BS68-BR68</f>
        <v>0.15766800000000103</v>
      </c>
      <c r="BV68" s="391"/>
      <c r="BW68" s="391"/>
      <c r="BX68" s="391"/>
      <c r="BY68" s="391"/>
      <c r="BZ68" s="391"/>
      <c r="CA68" s="391"/>
      <c r="CB68" s="279">
        <v>180.06338</v>
      </c>
      <c r="CC68" s="139">
        <f t="shared" ref="CC68:CC74" si="41">U83-CB68</f>
        <v>566.21265199999993</v>
      </c>
      <c r="CD68" s="5"/>
      <c r="CE68" s="116"/>
      <c r="CF68" s="393"/>
      <c r="CG68" s="5"/>
      <c r="CN68" t="s">
        <v>372</v>
      </c>
      <c r="CR68" t="s">
        <v>251</v>
      </c>
      <c r="CS68" t="s">
        <v>252</v>
      </c>
      <c r="CT68" t="s">
        <v>246</v>
      </c>
      <c r="CY68">
        <v>2.63</v>
      </c>
      <c r="CZ68" t="s">
        <v>250</v>
      </c>
    </row>
    <row r="69" spans="1:104">
      <c r="B69" s="9">
        <f t="shared" ref="B69:B74" si="42">F69-Y68</f>
        <v>533.20241999999996</v>
      </c>
      <c r="C69" s="41"/>
      <c r="D69" s="41" t="s">
        <v>286</v>
      </c>
      <c r="E69">
        <v>3</v>
      </c>
      <c r="F69" s="115">
        <v>551.212985</v>
      </c>
      <c r="G69" s="115">
        <v>551.07479999999998</v>
      </c>
      <c r="H69" s="300">
        <v>6386</v>
      </c>
      <c r="I69" s="117">
        <f t="shared" si="27"/>
        <v>-0.13818500000002132</v>
      </c>
      <c r="J69" s="9">
        <v>120.04226</v>
      </c>
      <c r="K69" s="118">
        <f t="shared" si="28"/>
        <v>431.170725</v>
      </c>
      <c r="L69" s="118">
        <v>431.2921</v>
      </c>
      <c r="M69" s="123">
        <v>279.39999999999998</v>
      </c>
      <c r="N69" s="117">
        <f>L69-K69</f>
        <v>0.12137500000000045</v>
      </c>
      <c r="O69" s="9">
        <v>90.031694999999999</v>
      </c>
      <c r="P69" s="389">
        <f t="shared" si="29"/>
        <v>461.18128999999999</v>
      </c>
      <c r="Q69" s="389">
        <v>461.399</v>
      </c>
      <c r="R69" s="394">
        <v>13450</v>
      </c>
      <c r="S69" s="117">
        <f t="shared" ref="S69:S74" si="43">Q69-P69</f>
        <v>0.21771000000001095</v>
      </c>
      <c r="T69" s="120">
        <v>150.05282399999999</v>
      </c>
      <c r="U69" s="395">
        <f t="shared" si="30"/>
        <v>401.16016100000002</v>
      </c>
      <c r="V69" s="183" t="s">
        <v>74</v>
      </c>
      <c r="W69" s="251"/>
      <c r="X69" s="391"/>
      <c r="Y69">
        <v>18.010565</v>
      </c>
      <c r="Z69" s="76">
        <f t="shared" si="31"/>
        <v>533.20241999999996</v>
      </c>
      <c r="AA69" s="488">
        <v>533.24829999999997</v>
      </c>
      <c r="AB69" s="489">
        <v>5315</v>
      </c>
      <c r="AC69" s="490">
        <f t="shared" ref="AC69:AC74" si="44">AA69-Z69</f>
        <v>4.5880000000011023E-2</v>
      </c>
      <c r="AD69">
        <v>36.021129999999999</v>
      </c>
      <c r="AE69" s="76">
        <f t="shared" si="32"/>
        <v>515.19185500000003</v>
      </c>
      <c r="AF69" s="170">
        <v>515.15970000000004</v>
      </c>
      <c r="AG69" s="171">
        <v>1546</v>
      </c>
      <c r="AH69" s="391">
        <f t="shared" ref="AH69:AH73" si="45">AF69-AE69</f>
        <v>-3.2154999999988831E-2</v>
      </c>
      <c r="AI69">
        <v>54.031694999999999</v>
      </c>
      <c r="AJ69" s="76">
        <f t="shared" si="33"/>
        <v>497.18128999999999</v>
      </c>
      <c r="AK69" s="491">
        <v>497.03039999999999</v>
      </c>
      <c r="AM69" s="487">
        <f t="shared" ref="AM69:AM74" si="46">AK69-AJ69</f>
        <v>-0.15089000000000397</v>
      </c>
      <c r="AN69" s="9">
        <v>84.04222</v>
      </c>
      <c r="AO69" s="76">
        <f t="shared" si="34"/>
        <v>467.17076500000002</v>
      </c>
      <c r="AP69" s="170">
        <v>467.58940000000001</v>
      </c>
      <c r="AQ69" s="171">
        <v>6848</v>
      </c>
      <c r="AR69" s="487">
        <f t="shared" ref="AR69:AR74" si="47">AP69-AO69</f>
        <v>0.41863499999999476</v>
      </c>
      <c r="AS69" s="9">
        <v>78.010599999999997</v>
      </c>
      <c r="AT69" s="170">
        <f t="shared" ref="AT69:AT74" si="48">F69+AS69</f>
        <v>629.22358499999996</v>
      </c>
      <c r="AU69" s="183"/>
      <c r="AV69" s="251"/>
      <c r="AW69" s="391">
        <f>AU69-AT69</f>
        <v>-629.22358499999996</v>
      </c>
      <c r="AX69" s="41" t="s">
        <v>286</v>
      </c>
      <c r="AY69" s="9">
        <v>24</v>
      </c>
      <c r="AZ69" s="485">
        <f t="shared" si="35"/>
        <v>575.212985</v>
      </c>
      <c r="BA69" s="115" t="s">
        <v>74</v>
      </c>
      <c r="BB69" s="116"/>
      <c r="BC69" s="117"/>
      <c r="BD69">
        <v>54.010559999999998</v>
      </c>
      <c r="BE69" s="485">
        <f t="shared" si="37"/>
        <v>605.22354500000006</v>
      </c>
      <c r="BF69" s="486">
        <v>605.56460000000004</v>
      </c>
      <c r="BG69" s="313">
        <v>866.5</v>
      </c>
      <c r="BH69" s="117">
        <f t="shared" si="38"/>
        <v>0.34105499999998301</v>
      </c>
      <c r="BI69" s="378"/>
      <c r="BJ69" s="9">
        <v>138.05282499999998</v>
      </c>
      <c r="BK69" s="486">
        <f t="shared" ref="BK69:BK74" si="49">F69-BJ69</f>
        <v>413.16016000000002</v>
      </c>
      <c r="BL69" s="486">
        <v>413.39940000000001</v>
      </c>
      <c r="BM69" s="313">
        <v>599.70000000000005</v>
      </c>
      <c r="BN69" s="117">
        <f t="shared" si="39"/>
        <v>0.23923999999999523</v>
      </c>
      <c r="BO69" s="391"/>
      <c r="BP69" s="391"/>
      <c r="BQ69" s="9">
        <v>108.04226</v>
      </c>
      <c r="BR69" s="486">
        <f t="shared" ref="BR69:BR74" si="50">F69-BQ69</f>
        <v>443.170725</v>
      </c>
      <c r="BS69" s="115" t="s">
        <v>74</v>
      </c>
      <c r="BT69" s="116"/>
      <c r="BU69" s="117"/>
      <c r="BV69" s="391"/>
      <c r="BW69" s="391"/>
      <c r="BX69" s="391"/>
      <c r="BY69" s="391"/>
      <c r="BZ69" s="391"/>
      <c r="CA69" s="391"/>
      <c r="CB69" s="279">
        <v>180.06338</v>
      </c>
      <c r="CC69" s="139">
        <f t="shared" si="41"/>
        <v>695.25524500000006</v>
      </c>
      <c r="CD69" s="5"/>
      <c r="CE69" s="116"/>
      <c r="CF69" s="117"/>
      <c r="CG69" s="5"/>
      <c r="CN69" t="s">
        <v>255</v>
      </c>
      <c r="CQ69" t="s">
        <v>245</v>
      </c>
      <c r="CS69" t="s">
        <v>252</v>
      </c>
      <c r="CT69" t="s">
        <v>246</v>
      </c>
      <c r="CY69">
        <v>0.49</v>
      </c>
    </row>
    <row r="70" spans="1:104">
      <c r="B70" s="9">
        <f t="shared" si="42"/>
        <v>646.28648399999997</v>
      </c>
      <c r="C70" s="41"/>
      <c r="D70" s="41" t="s">
        <v>288</v>
      </c>
      <c r="E70">
        <v>4</v>
      </c>
      <c r="F70" s="115">
        <v>664.29704900000002</v>
      </c>
      <c r="G70" s="115">
        <v>664.44119999999998</v>
      </c>
      <c r="H70" s="300">
        <v>2279</v>
      </c>
      <c r="I70" s="117">
        <f t="shared" si="27"/>
        <v>0.14415099999996528</v>
      </c>
      <c r="J70" s="9">
        <v>120.04226</v>
      </c>
      <c r="K70" s="118">
        <f t="shared" si="28"/>
        <v>544.25478900000007</v>
      </c>
      <c r="L70" s="118">
        <v>544.56050000000005</v>
      </c>
      <c r="M70" s="123">
        <v>5234</v>
      </c>
      <c r="N70" s="117">
        <f>L70-K70</f>
        <v>0.30571099999997386</v>
      </c>
      <c r="O70" s="9">
        <v>90.031694999999999</v>
      </c>
      <c r="P70" s="389">
        <f t="shared" si="29"/>
        <v>574.265354</v>
      </c>
      <c r="Q70" s="115" t="s">
        <v>74</v>
      </c>
      <c r="R70" s="116"/>
      <c r="S70" s="117"/>
      <c r="T70" s="120">
        <v>150.05282399999999</v>
      </c>
      <c r="U70" s="395">
        <f t="shared" si="30"/>
        <v>514.24422500000003</v>
      </c>
      <c r="V70" s="395">
        <v>514.01570000000004</v>
      </c>
      <c r="W70" s="396">
        <v>2538</v>
      </c>
      <c r="X70" s="391">
        <f>V70-U70</f>
        <v>-0.22852499999999054</v>
      </c>
      <c r="Y70">
        <v>18.010565</v>
      </c>
      <c r="Z70" s="76">
        <f t="shared" si="31"/>
        <v>646.28648399999997</v>
      </c>
      <c r="AA70" s="193">
        <v>646.45180000000005</v>
      </c>
      <c r="AB70" s="195">
        <v>1206</v>
      </c>
      <c r="AC70" s="492">
        <f t="shared" si="44"/>
        <v>0.16531600000007529</v>
      </c>
      <c r="AD70">
        <v>36.021129999999999</v>
      </c>
      <c r="AE70" s="76">
        <f t="shared" si="32"/>
        <v>628.27591900000004</v>
      </c>
      <c r="AF70" s="170">
        <v>628.11170000000004</v>
      </c>
      <c r="AG70" s="171">
        <v>773.9</v>
      </c>
      <c r="AH70" s="391">
        <f t="shared" si="45"/>
        <v>-0.16421900000000278</v>
      </c>
      <c r="AI70">
        <v>54.031694999999999</v>
      </c>
      <c r="AJ70" s="76">
        <f t="shared" si="33"/>
        <v>610.265354</v>
      </c>
      <c r="AK70" s="183" t="s">
        <v>74</v>
      </c>
      <c r="AL70" s="251"/>
      <c r="AM70" s="391"/>
      <c r="AN70" s="9">
        <v>84.04222</v>
      </c>
      <c r="AO70" s="76">
        <f t="shared" si="34"/>
        <v>580.25482899999997</v>
      </c>
      <c r="AP70" s="183" t="s">
        <v>74</v>
      </c>
      <c r="AQ70" s="251"/>
      <c r="AR70" s="391"/>
      <c r="AS70" s="9">
        <v>78.010599999999997</v>
      </c>
      <c r="AT70" s="170">
        <f t="shared" si="48"/>
        <v>742.30764899999997</v>
      </c>
      <c r="AU70" s="183"/>
      <c r="AV70" s="251"/>
      <c r="AW70" s="391">
        <f>AU70-AT70</f>
        <v>-742.30764899999997</v>
      </c>
      <c r="AX70" s="41" t="s">
        <v>288</v>
      </c>
      <c r="AY70" s="9">
        <v>24</v>
      </c>
      <c r="AZ70" s="485">
        <f t="shared" si="35"/>
        <v>688.29704900000002</v>
      </c>
      <c r="BA70" s="486">
        <v>688.52549999999997</v>
      </c>
      <c r="BB70" s="313">
        <v>409.5</v>
      </c>
      <c r="BC70" s="117">
        <f t="shared" si="36"/>
        <v>0.22845099999995</v>
      </c>
      <c r="BD70">
        <v>54.010559999999998</v>
      </c>
      <c r="BE70" s="485">
        <f t="shared" si="37"/>
        <v>718.30760899999996</v>
      </c>
      <c r="BF70" s="486">
        <v>718.65520000000004</v>
      </c>
      <c r="BG70" s="313">
        <v>902.2</v>
      </c>
      <c r="BH70" s="117">
        <f t="shared" si="38"/>
        <v>0.34759100000007948</v>
      </c>
      <c r="BI70" s="493"/>
      <c r="BJ70" s="9">
        <v>138.05282499999998</v>
      </c>
      <c r="BK70" s="486">
        <f t="shared" si="49"/>
        <v>526.24422400000003</v>
      </c>
      <c r="BL70" s="486">
        <v>526.39769999999999</v>
      </c>
      <c r="BM70" s="313">
        <v>1269</v>
      </c>
      <c r="BN70" s="117">
        <f t="shared" si="39"/>
        <v>0.15347599999995509</v>
      </c>
      <c r="BO70" s="393"/>
      <c r="BP70" s="393"/>
      <c r="BQ70" s="9">
        <v>108.04226</v>
      </c>
      <c r="BR70" s="486">
        <f t="shared" si="50"/>
        <v>556.25478900000007</v>
      </c>
      <c r="BS70" s="115" t="s">
        <v>74</v>
      </c>
      <c r="BT70" s="116"/>
      <c r="BU70" s="117"/>
      <c r="BV70" s="393"/>
      <c r="BW70" s="393"/>
      <c r="BX70" s="393"/>
      <c r="BY70" s="393"/>
      <c r="BZ70" s="393"/>
      <c r="CA70" s="393"/>
      <c r="CB70" s="279">
        <v>180.06338</v>
      </c>
      <c r="CC70" s="139">
        <f t="shared" si="41"/>
        <v>808.33930899999996</v>
      </c>
      <c r="CD70" s="5"/>
      <c r="CE70" s="116"/>
      <c r="CF70" s="117"/>
      <c r="CG70" s="5"/>
      <c r="CN70" t="s">
        <v>256</v>
      </c>
      <c r="CQ70" t="s">
        <v>245</v>
      </c>
      <c r="CR70" t="s">
        <v>251</v>
      </c>
      <c r="CS70" t="s">
        <v>252</v>
      </c>
      <c r="CV70" t="s">
        <v>248</v>
      </c>
      <c r="CY70">
        <v>0.71</v>
      </c>
    </row>
    <row r="71" spans="1:104">
      <c r="B71" s="9">
        <f t="shared" si="42"/>
        <v>717.32359799999995</v>
      </c>
      <c r="C71" s="41"/>
      <c r="D71" s="41" t="s">
        <v>76</v>
      </c>
      <c r="E71">
        <v>5</v>
      </c>
      <c r="F71" s="115">
        <v>735.33416299999999</v>
      </c>
      <c r="G71" s="115">
        <v>735.5299</v>
      </c>
      <c r="H71" s="300">
        <v>5853</v>
      </c>
      <c r="I71" s="117">
        <f t="shared" si="27"/>
        <v>0.19573700000000827</v>
      </c>
      <c r="J71" s="9">
        <v>120.04226</v>
      </c>
      <c r="K71" s="118">
        <f t="shared" si="28"/>
        <v>615.29190300000005</v>
      </c>
      <c r="L71" s="118">
        <v>615.20740000000001</v>
      </c>
      <c r="M71" s="123">
        <v>1904</v>
      </c>
      <c r="N71" s="117">
        <f>L71-K71</f>
        <v>-8.4503000000040629E-2</v>
      </c>
      <c r="O71" s="9">
        <v>90.031694999999999</v>
      </c>
      <c r="P71" s="389">
        <f t="shared" si="29"/>
        <v>645.30246799999998</v>
      </c>
      <c r="Q71" s="389">
        <v>645.46410000000003</v>
      </c>
      <c r="R71" s="394">
        <v>926.7</v>
      </c>
      <c r="S71" s="117">
        <f t="shared" si="43"/>
        <v>0.16163200000005418</v>
      </c>
      <c r="T71" s="120">
        <v>150.05282399999999</v>
      </c>
      <c r="U71" s="395">
        <f t="shared" si="30"/>
        <v>585.281339</v>
      </c>
      <c r="V71" s="395">
        <v>585.32309999999995</v>
      </c>
      <c r="W71" s="396">
        <v>139.69999999999999</v>
      </c>
      <c r="X71" s="391">
        <f>V71-U71</f>
        <v>4.1760999999951309E-2</v>
      </c>
      <c r="Y71">
        <v>18.010565</v>
      </c>
      <c r="Z71" s="76">
        <f t="shared" si="31"/>
        <v>717.32359799999995</v>
      </c>
      <c r="AA71" s="186">
        <v>717.57870000000003</v>
      </c>
      <c r="AB71" s="192">
        <v>1368</v>
      </c>
      <c r="AC71" s="117">
        <f t="shared" si="44"/>
        <v>0.25510200000007899</v>
      </c>
      <c r="AD71">
        <v>36.021129999999999</v>
      </c>
      <c r="AE71" s="76">
        <f t="shared" si="32"/>
        <v>699.31303300000002</v>
      </c>
      <c r="AF71" s="183" t="s">
        <v>74</v>
      </c>
      <c r="AG71" s="116"/>
      <c r="AH71" s="391"/>
      <c r="AI71">
        <v>54.031694999999999</v>
      </c>
      <c r="AJ71" s="76">
        <f t="shared" si="33"/>
        <v>681.30246799999998</v>
      </c>
      <c r="AK71" s="494">
        <v>681.71370000000002</v>
      </c>
      <c r="AL71" s="495">
        <v>55.69</v>
      </c>
      <c r="AM71" s="487">
        <f t="shared" si="46"/>
        <v>0.4112320000000409</v>
      </c>
      <c r="AN71" s="9">
        <v>84.04222</v>
      </c>
      <c r="AO71" s="76">
        <f t="shared" si="34"/>
        <v>651.29194299999995</v>
      </c>
      <c r="AP71" s="170">
        <v>651.37130000000002</v>
      </c>
      <c r="AQ71" s="77">
        <v>298.8</v>
      </c>
      <c r="AR71" s="391">
        <f t="shared" si="47"/>
        <v>7.935700000007273E-2</v>
      </c>
      <c r="AS71" s="9">
        <v>78.010599999999997</v>
      </c>
      <c r="AT71" s="170">
        <f t="shared" si="48"/>
        <v>813.34476299999994</v>
      </c>
      <c r="AU71" s="183"/>
      <c r="AV71" s="116"/>
      <c r="AW71" s="391">
        <f>AU71-AT71</f>
        <v>-813.34476299999994</v>
      </c>
      <c r="AX71" s="41" t="s">
        <v>76</v>
      </c>
      <c r="AY71" s="9">
        <v>24</v>
      </c>
      <c r="AZ71" s="485">
        <f t="shared" si="35"/>
        <v>759.33416299999999</v>
      </c>
      <c r="BA71" s="115" t="s">
        <v>74</v>
      </c>
      <c r="BB71" s="116"/>
      <c r="BC71" s="117"/>
      <c r="BD71">
        <v>54.010559999999998</v>
      </c>
      <c r="BE71" s="485">
        <f t="shared" si="37"/>
        <v>789.34472299999993</v>
      </c>
      <c r="BF71" s="486">
        <v>789.57249999999999</v>
      </c>
      <c r="BG71" s="313">
        <v>1180</v>
      </c>
      <c r="BH71" s="117">
        <f t="shared" si="38"/>
        <v>0.22777700000006007</v>
      </c>
      <c r="BI71" s="92"/>
      <c r="BJ71" s="9">
        <v>138.05282499999998</v>
      </c>
      <c r="BK71" s="486">
        <f t="shared" si="49"/>
        <v>597.28133800000001</v>
      </c>
      <c r="BL71" s="486">
        <v>597.51969999999994</v>
      </c>
      <c r="BM71" s="313">
        <v>336.9</v>
      </c>
      <c r="BN71" s="117">
        <f t="shared" si="39"/>
        <v>0.23836199999993823</v>
      </c>
      <c r="BO71" s="117"/>
      <c r="BP71" s="117"/>
      <c r="BQ71" s="9">
        <v>108.04226</v>
      </c>
      <c r="BR71" s="486">
        <f t="shared" si="50"/>
        <v>627.29190300000005</v>
      </c>
      <c r="BS71" s="486">
        <v>627.35</v>
      </c>
      <c r="BT71" s="313">
        <v>1189</v>
      </c>
      <c r="BU71" s="117">
        <f t="shared" si="40"/>
        <v>5.8096999999975196E-2</v>
      </c>
      <c r="BV71" s="117"/>
      <c r="BW71" s="117"/>
      <c r="BX71" s="117"/>
      <c r="BY71" s="117"/>
      <c r="BZ71" s="117"/>
      <c r="CA71" s="117"/>
      <c r="CB71" s="279">
        <v>180.06338</v>
      </c>
      <c r="CC71" s="139">
        <f t="shared" si="41"/>
        <v>879.37642299999993</v>
      </c>
      <c r="CD71" s="5"/>
      <c r="CE71" s="116"/>
      <c r="CF71" s="117"/>
      <c r="CG71" s="5"/>
      <c r="CN71" t="s">
        <v>257</v>
      </c>
      <c r="CQ71" t="s">
        <v>245</v>
      </c>
      <c r="CY71">
        <v>4.3600000000000003</v>
      </c>
    </row>
    <row r="72" spans="1:104">
      <c r="B72" s="9">
        <f t="shared" si="42"/>
        <v>788.36071199999992</v>
      </c>
      <c r="C72" s="41"/>
      <c r="D72" s="41" t="s">
        <v>76</v>
      </c>
      <c r="E72">
        <v>6</v>
      </c>
      <c r="F72" s="115">
        <v>806.37127699999996</v>
      </c>
      <c r="G72" s="115">
        <v>806.57389999999998</v>
      </c>
      <c r="H72" s="300">
        <v>19040</v>
      </c>
      <c r="I72" s="117">
        <f t="shared" si="27"/>
        <v>0.20262300000001687</v>
      </c>
      <c r="J72" s="9">
        <v>120.04226</v>
      </c>
      <c r="K72" s="118">
        <f t="shared" si="28"/>
        <v>686.32901700000002</v>
      </c>
      <c r="L72" s="118">
        <v>686.44740000000002</v>
      </c>
      <c r="M72" s="123">
        <v>218.6</v>
      </c>
      <c r="N72" s="117">
        <f>L72-K72</f>
        <v>0.11838299999999435</v>
      </c>
      <c r="O72" s="9">
        <v>90.031694999999999</v>
      </c>
      <c r="P72" s="389">
        <f t="shared" si="29"/>
        <v>716.33958199999995</v>
      </c>
      <c r="Q72" s="389">
        <v>716.63040000000001</v>
      </c>
      <c r="R72" s="394">
        <v>642.9</v>
      </c>
      <c r="S72" s="117">
        <f t="shared" si="43"/>
        <v>0.29081800000005842</v>
      </c>
      <c r="T72" s="120">
        <v>150.05282399999999</v>
      </c>
      <c r="U72" s="395">
        <f t="shared" si="30"/>
        <v>656.31845299999998</v>
      </c>
      <c r="V72" s="395">
        <v>656.50649999999996</v>
      </c>
      <c r="W72" s="396">
        <v>601.9</v>
      </c>
      <c r="X72" s="391">
        <f>V72-U72</f>
        <v>0.1880469999999832</v>
      </c>
      <c r="Y72">
        <v>18.010565</v>
      </c>
      <c r="Z72" s="76">
        <f t="shared" si="31"/>
        <v>788.36071199999992</v>
      </c>
      <c r="AA72" s="186">
        <v>788.5675</v>
      </c>
      <c r="AB72" s="192">
        <v>5491</v>
      </c>
      <c r="AC72" s="117">
        <f t="shared" si="44"/>
        <v>0.20678800000007413</v>
      </c>
      <c r="AD72">
        <v>36.021129999999999</v>
      </c>
      <c r="AE72" s="76">
        <f t="shared" si="32"/>
        <v>770.35014699999999</v>
      </c>
      <c r="AF72" s="170">
        <v>770.38229999999999</v>
      </c>
      <c r="AG72" s="192">
        <v>10250</v>
      </c>
      <c r="AH72" s="391">
        <f t="shared" si="45"/>
        <v>3.2152999999993881E-2</v>
      </c>
      <c r="AI72">
        <v>54.031694999999999</v>
      </c>
      <c r="AJ72" s="76">
        <f t="shared" si="33"/>
        <v>752.33958199999995</v>
      </c>
      <c r="AK72" s="494">
        <v>752.76580000000001</v>
      </c>
      <c r="AL72" s="495">
        <v>2061</v>
      </c>
      <c r="AM72" s="487">
        <f t="shared" si="46"/>
        <v>0.4262180000000626</v>
      </c>
      <c r="AN72" s="9">
        <v>84.04222</v>
      </c>
      <c r="AO72" s="76">
        <f t="shared" si="34"/>
        <v>722.32905699999992</v>
      </c>
      <c r="AP72" s="170">
        <v>721.85509999999999</v>
      </c>
      <c r="AQ72" s="77">
        <v>1176</v>
      </c>
      <c r="AR72" s="487">
        <f t="shared" si="47"/>
        <v>-0.47395699999992758</v>
      </c>
      <c r="AS72" s="9">
        <v>78.010599999999997</v>
      </c>
      <c r="AT72" s="170">
        <f t="shared" si="48"/>
        <v>884.38187699999992</v>
      </c>
      <c r="AU72" s="183"/>
      <c r="AV72" s="116"/>
      <c r="AW72" s="391"/>
      <c r="AX72" s="41" t="s">
        <v>76</v>
      </c>
      <c r="AY72" s="9">
        <v>24</v>
      </c>
      <c r="AZ72" s="485">
        <f t="shared" si="35"/>
        <v>830.37127699999996</v>
      </c>
      <c r="BA72" s="115" t="s">
        <v>74</v>
      </c>
      <c r="BB72" s="116"/>
      <c r="BC72" s="117"/>
      <c r="BD72">
        <v>54.010559999999998</v>
      </c>
      <c r="BE72" s="485">
        <f t="shared" si="37"/>
        <v>860.3818369999999</v>
      </c>
      <c r="BF72" s="486">
        <v>860.48170000000005</v>
      </c>
      <c r="BG72" s="313">
        <v>1229</v>
      </c>
      <c r="BH72" s="117">
        <f t="shared" si="38"/>
        <v>9.9863000000141255E-2</v>
      </c>
      <c r="BI72" s="92"/>
      <c r="BJ72" s="9">
        <v>138.05282499999998</v>
      </c>
      <c r="BK72" s="486">
        <f t="shared" si="49"/>
        <v>668.31845199999998</v>
      </c>
      <c r="BL72" s="486">
        <v>668.53330000000005</v>
      </c>
      <c r="BM72" s="313">
        <v>354.3</v>
      </c>
      <c r="BN72" s="117">
        <f t="shared" si="39"/>
        <v>0.21484800000007453</v>
      </c>
      <c r="BO72" s="117"/>
      <c r="BP72" s="117"/>
      <c r="BQ72" s="9">
        <v>108.04226</v>
      </c>
      <c r="BR72" s="486">
        <f t="shared" si="50"/>
        <v>698.32901700000002</v>
      </c>
      <c r="BS72" s="486">
        <v>698.53470000000004</v>
      </c>
      <c r="BT72" s="313">
        <v>918.9</v>
      </c>
      <c r="BU72" s="117">
        <f t="shared" si="40"/>
        <v>0.20568300000002182</v>
      </c>
      <c r="BV72" s="117"/>
      <c r="BW72" s="117"/>
      <c r="BX72" s="117"/>
      <c r="BY72" s="117"/>
      <c r="BZ72" s="117"/>
      <c r="CA72" s="117"/>
      <c r="CB72" s="279">
        <v>180.06338</v>
      </c>
      <c r="CC72" s="139">
        <f t="shared" si="41"/>
        <v>950.41353699999991</v>
      </c>
      <c r="CD72" s="5"/>
      <c r="CE72" s="116"/>
      <c r="CF72" s="117"/>
      <c r="CG72" s="5"/>
      <c r="CN72" t="s">
        <v>258</v>
      </c>
      <c r="CR72" t="s">
        <v>251</v>
      </c>
      <c r="CS72" t="s">
        <v>252</v>
      </c>
      <c r="CT72" t="s">
        <v>246</v>
      </c>
      <c r="CU72" t="s">
        <v>247</v>
      </c>
      <c r="CY72">
        <v>0.92</v>
      </c>
      <c r="CZ72" t="s">
        <v>253</v>
      </c>
    </row>
    <row r="73" spans="1:104">
      <c r="B73" s="9">
        <f t="shared" si="42"/>
        <v>859.39782600000001</v>
      </c>
      <c r="C73" s="41"/>
      <c r="D73" s="41" t="s">
        <v>76</v>
      </c>
      <c r="E73">
        <v>7</v>
      </c>
      <c r="F73" s="115">
        <v>877.40839100000005</v>
      </c>
      <c r="G73" s="496">
        <v>877.58169999999996</v>
      </c>
      <c r="H73" s="300">
        <v>26000</v>
      </c>
      <c r="I73" s="117">
        <f t="shared" si="27"/>
        <v>0.17330899999990379</v>
      </c>
      <c r="J73" s="9">
        <v>120.04226</v>
      </c>
      <c r="K73" s="118">
        <f t="shared" si="28"/>
        <v>757.366131</v>
      </c>
      <c r="L73" s="118">
        <v>757.67619999999999</v>
      </c>
      <c r="M73" s="123">
        <v>67.349999999999994</v>
      </c>
      <c r="N73" s="117">
        <f>L73-K73</f>
        <v>0.3100689999999986</v>
      </c>
      <c r="O73" s="9">
        <v>90.031694999999999</v>
      </c>
      <c r="P73" s="389">
        <f t="shared" si="29"/>
        <v>787.37669600000004</v>
      </c>
      <c r="Q73" s="389">
        <v>787.76589999999999</v>
      </c>
      <c r="R73" s="394">
        <v>12870</v>
      </c>
      <c r="S73" s="117">
        <f t="shared" si="43"/>
        <v>0.3892039999999497</v>
      </c>
      <c r="T73" s="120">
        <v>150.05282399999999</v>
      </c>
      <c r="U73" s="395">
        <f t="shared" si="30"/>
        <v>727.35556700000006</v>
      </c>
      <c r="V73" s="183" t="s">
        <v>74</v>
      </c>
      <c r="W73" s="251"/>
      <c r="X73" s="391"/>
      <c r="Y73">
        <v>18.010565</v>
      </c>
      <c r="Z73" s="76">
        <f t="shared" si="31"/>
        <v>859.39782600000001</v>
      </c>
      <c r="AA73" s="115" t="s">
        <v>74</v>
      </c>
      <c r="AB73" s="116"/>
      <c r="AC73" s="117"/>
      <c r="AD73">
        <v>36.021129999999999</v>
      </c>
      <c r="AE73" s="76">
        <f t="shared" si="32"/>
        <v>841.38726100000008</v>
      </c>
      <c r="AF73" s="170">
        <v>841.21220000000005</v>
      </c>
      <c r="AG73" s="77">
        <v>644.79999999999995</v>
      </c>
      <c r="AH73" s="391">
        <f t="shared" si="45"/>
        <v>-0.17506100000002789</v>
      </c>
      <c r="AI73">
        <v>54.031694999999999</v>
      </c>
      <c r="AJ73" s="76">
        <f t="shared" si="33"/>
        <v>823.37669600000004</v>
      </c>
      <c r="AK73" s="183" t="s">
        <v>74</v>
      </c>
      <c r="AL73" s="116"/>
      <c r="AM73" s="391"/>
      <c r="AN73" s="9">
        <v>84.04222</v>
      </c>
      <c r="AO73" s="76">
        <f t="shared" si="34"/>
        <v>793.36617100000001</v>
      </c>
      <c r="AP73" s="170">
        <v>793.7242</v>
      </c>
      <c r="AQ73" s="77">
        <v>81.95</v>
      </c>
      <c r="AR73" s="391">
        <f t="shared" si="47"/>
        <v>0.35802899999998772</v>
      </c>
      <c r="AS73" s="9">
        <v>78.010599999999997</v>
      </c>
      <c r="AT73" s="170">
        <f t="shared" si="48"/>
        <v>955.41899100000001</v>
      </c>
      <c r="AU73" s="183"/>
      <c r="AV73" s="116"/>
      <c r="AW73" s="391"/>
      <c r="AX73" s="41" t="s">
        <v>76</v>
      </c>
      <c r="AY73" s="9">
        <v>24</v>
      </c>
      <c r="AZ73" s="485">
        <f t="shared" si="35"/>
        <v>901.40839100000005</v>
      </c>
      <c r="BA73" s="486">
        <v>901.16139999999996</v>
      </c>
      <c r="BB73" s="313">
        <v>165.7</v>
      </c>
      <c r="BC73" s="117">
        <f t="shared" si="36"/>
        <v>-0.24699100000009366</v>
      </c>
      <c r="BD73">
        <v>54.010559999999998</v>
      </c>
      <c r="BE73" s="485">
        <f t="shared" si="37"/>
        <v>931.41895100000011</v>
      </c>
      <c r="BF73" s="115" t="s">
        <v>74</v>
      </c>
      <c r="BG73" s="116"/>
      <c r="BH73" s="117"/>
      <c r="BI73" s="92"/>
      <c r="BJ73" s="9">
        <v>138.05282499999998</v>
      </c>
      <c r="BK73" s="486">
        <f t="shared" si="49"/>
        <v>739.35556600000007</v>
      </c>
      <c r="BL73" s="486">
        <v>739.56479999999999</v>
      </c>
      <c r="BM73" s="313">
        <v>1031</v>
      </c>
      <c r="BN73" s="117">
        <f t="shared" si="39"/>
        <v>0.20923399999992398</v>
      </c>
      <c r="BO73" s="117"/>
      <c r="BP73" s="117"/>
      <c r="BQ73" s="9">
        <v>108.04226</v>
      </c>
      <c r="BR73" s="486">
        <f t="shared" si="50"/>
        <v>769.366131</v>
      </c>
      <c r="BS73" s="486">
        <v>769.35550000000001</v>
      </c>
      <c r="BT73" s="313">
        <v>2242</v>
      </c>
      <c r="BU73" s="117">
        <f t="shared" si="40"/>
        <v>-1.0630999999989399E-2</v>
      </c>
      <c r="BV73" s="117"/>
      <c r="BW73" s="117"/>
      <c r="BX73" s="117"/>
      <c r="BY73" s="117"/>
      <c r="BZ73" s="117"/>
      <c r="CA73" s="117"/>
      <c r="CB73" s="279">
        <v>180.06338</v>
      </c>
      <c r="CC73" s="139">
        <f t="shared" si="41"/>
        <v>1021.4506510000001</v>
      </c>
      <c r="CD73" s="189">
        <v>703.74549999999999</v>
      </c>
      <c r="CE73" s="140">
        <v>702.2</v>
      </c>
      <c r="CF73" s="393">
        <f>CD73-CC73</f>
        <v>-317.70515100000011</v>
      </c>
      <c r="CG73" s="189" t="s">
        <v>194</v>
      </c>
      <c r="CN73" t="s">
        <v>259</v>
      </c>
      <c r="CQ73" t="s">
        <v>245</v>
      </c>
      <c r="CR73" t="s">
        <v>251</v>
      </c>
      <c r="CS73" t="s">
        <v>252</v>
      </c>
      <c r="CT73" t="s">
        <v>246</v>
      </c>
      <c r="CU73" t="s">
        <v>247</v>
      </c>
      <c r="CY73">
        <v>1.1499999999999999</v>
      </c>
    </row>
    <row r="74" spans="1:104">
      <c r="B74" s="9">
        <f t="shared" si="42"/>
        <v>990.43831</v>
      </c>
      <c r="C74" s="41"/>
      <c r="D74" s="41" t="s">
        <v>289</v>
      </c>
      <c r="E74">
        <v>8</v>
      </c>
      <c r="F74" s="115">
        <v>1008.448875</v>
      </c>
      <c r="G74" s="115">
        <v>1008.629</v>
      </c>
      <c r="H74" s="300">
        <v>20500</v>
      </c>
      <c r="I74" s="117">
        <f t="shared" si="27"/>
        <v>0.18012499999997544</v>
      </c>
      <c r="J74" s="9">
        <v>120.04226</v>
      </c>
      <c r="K74" s="118">
        <f t="shared" si="28"/>
        <v>888.4066150000001</v>
      </c>
      <c r="L74" s="115" t="s">
        <v>74</v>
      </c>
      <c r="M74" s="116"/>
      <c r="N74" s="117"/>
      <c r="O74" s="9">
        <v>90.031694999999999</v>
      </c>
      <c r="P74" s="389">
        <f t="shared" si="29"/>
        <v>918.41718000000003</v>
      </c>
      <c r="Q74" s="389">
        <v>918.60860000000002</v>
      </c>
      <c r="R74" s="394">
        <v>337.2</v>
      </c>
      <c r="S74" s="117">
        <f t="shared" si="43"/>
        <v>0.19141999999999371</v>
      </c>
      <c r="T74" s="120">
        <v>150.05282399999999</v>
      </c>
      <c r="U74" s="395">
        <f t="shared" si="30"/>
        <v>858.39605100000006</v>
      </c>
      <c r="V74" s="183" t="s">
        <v>74</v>
      </c>
      <c r="W74" s="251"/>
      <c r="X74" s="391"/>
      <c r="Y74">
        <v>18.010565</v>
      </c>
      <c r="Z74" s="76">
        <f t="shared" si="31"/>
        <v>990.43831</v>
      </c>
      <c r="AA74" s="186">
        <v>990.6069</v>
      </c>
      <c r="AB74" s="192">
        <v>626.70000000000005</v>
      </c>
      <c r="AC74" s="117">
        <f t="shared" si="44"/>
        <v>0.16858999999999469</v>
      </c>
      <c r="AD74">
        <v>36.021129999999999</v>
      </c>
      <c r="AE74" s="76">
        <f t="shared" si="32"/>
        <v>972.42774500000007</v>
      </c>
      <c r="AF74" s="183" t="s">
        <v>74</v>
      </c>
      <c r="AG74" s="116"/>
      <c r="AH74" s="391"/>
      <c r="AI74">
        <v>54.031694999999999</v>
      </c>
      <c r="AJ74" s="76">
        <f t="shared" si="33"/>
        <v>954.41718000000003</v>
      </c>
      <c r="AK74" s="170">
        <v>954.63520000000005</v>
      </c>
      <c r="AL74" s="77">
        <v>286.2</v>
      </c>
      <c r="AM74" s="391">
        <f t="shared" si="46"/>
        <v>0.21802000000002408</v>
      </c>
      <c r="AN74" s="9">
        <v>84.04222</v>
      </c>
      <c r="AO74" s="76">
        <f t="shared" si="34"/>
        <v>924.406655</v>
      </c>
      <c r="AP74" s="170">
        <v>924.76179999999999</v>
      </c>
      <c r="AQ74" s="77">
        <v>1440</v>
      </c>
      <c r="AR74" s="391">
        <f t="shared" si="47"/>
        <v>0.35514499999999316</v>
      </c>
      <c r="AS74" s="9">
        <v>78.010599999999997</v>
      </c>
      <c r="AT74" s="170">
        <f t="shared" si="48"/>
        <v>1086.4594750000001</v>
      </c>
      <c r="AU74" s="183"/>
      <c r="AV74" s="116"/>
      <c r="AW74" s="391"/>
      <c r="AX74" s="41" t="s">
        <v>289</v>
      </c>
      <c r="AY74" s="9">
        <v>24</v>
      </c>
      <c r="AZ74" s="485">
        <f t="shared" si="35"/>
        <v>1032.448875</v>
      </c>
      <c r="BA74" s="486">
        <v>1032.7688000000001</v>
      </c>
      <c r="BB74" s="313">
        <v>266.39999999999998</v>
      </c>
      <c r="BC74" s="117">
        <f t="shared" si="36"/>
        <v>0.31992500000001201</v>
      </c>
      <c r="BD74">
        <v>54.010559999999998</v>
      </c>
      <c r="BE74" s="485">
        <f t="shared" si="37"/>
        <v>1062.459435</v>
      </c>
      <c r="BF74" s="115" t="s">
        <v>74</v>
      </c>
      <c r="BG74" s="116"/>
      <c r="BH74" s="117"/>
      <c r="BI74" s="92"/>
      <c r="BJ74" s="9">
        <v>138.05282499999998</v>
      </c>
      <c r="BK74" s="486">
        <f t="shared" si="49"/>
        <v>870.39605000000006</v>
      </c>
      <c r="BL74" s="115" t="s">
        <v>74</v>
      </c>
      <c r="BM74" s="116"/>
      <c r="BN74" s="117"/>
      <c r="BO74" s="117"/>
      <c r="BP74" s="117"/>
      <c r="BQ74" s="9">
        <v>108.04226</v>
      </c>
      <c r="BR74" s="486">
        <f t="shared" si="50"/>
        <v>900.4066150000001</v>
      </c>
      <c r="BS74" s="115" t="s">
        <v>74</v>
      </c>
      <c r="BT74" s="116"/>
      <c r="BU74" s="117"/>
      <c r="BV74" s="117"/>
      <c r="BW74" s="117"/>
      <c r="BX74" s="117"/>
      <c r="BY74" s="117"/>
      <c r="BZ74" s="117"/>
      <c r="CA74" s="117"/>
      <c r="CB74" s="279">
        <v>180.06338</v>
      </c>
      <c r="CC74" s="139">
        <f t="shared" si="41"/>
        <v>1152.491135</v>
      </c>
      <c r="CD74" s="5"/>
      <c r="CE74" s="116"/>
      <c r="CF74" s="117"/>
      <c r="CN74" t="s">
        <v>260</v>
      </c>
      <c r="CR74" t="s">
        <v>251</v>
      </c>
      <c r="CS74" t="s">
        <v>252</v>
      </c>
      <c r="CT74" t="s">
        <v>246</v>
      </c>
      <c r="CU74" t="s">
        <v>247</v>
      </c>
      <c r="CV74" t="s">
        <v>248</v>
      </c>
      <c r="CY74">
        <v>2.5499999999999998</v>
      </c>
      <c r="CZ74" t="s">
        <v>254</v>
      </c>
    </row>
    <row r="75" spans="1:104">
      <c r="D75" s="41" t="s">
        <v>49</v>
      </c>
      <c r="E75">
        <v>9</v>
      </c>
      <c r="F75" s="4"/>
      <c r="G75" s="4"/>
      <c r="H75" s="38">
        <f>SUM(H67:H74)</f>
        <v>80647.3</v>
      </c>
      <c r="I75" s="4"/>
      <c r="J75" s="4"/>
      <c r="K75" s="4"/>
      <c r="L75" s="4"/>
      <c r="M75" s="38">
        <f>SUM(M69:M74)</f>
        <v>7703.35</v>
      </c>
      <c r="N75" s="4"/>
      <c r="O75" s="4"/>
      <c r="P75" s="4"/>
      <c r="Q75" s="4"/>
      <c r="R75" s="38">
        <f>SUM(R69:R74)</f>
        <v>28226.799999999999</v>
      </c>
      <c r="S75" s="4"/>
      <c r="T75" s="4"/>
      <c r="U75" s="4"/>
      <c r="V75" s="4"/>
      <c r="W75" s="38">
        <f>SUM(W69:W74)</f>
        <v>3279.6</v>
      </c>
      <c r="X75" s="4"/>
      <c r="Y75" s="4"/>
      <c r="Z75" s="4"/>
      <c r="AA75" s="4"/>
      <c r="AB75" s="38">
        <f>SUM(AB69:AB74)</f>
        <v>14006.7</v>
      </c>
      <c r="AC75" s="397"/>
      <c r="AD75" s="3"/>
      <c r="AE75" s="3"/>
      <c r="AF75" s="3"/>
      <c r="AG75" s="38">
        <f>SUM(AG68:AG74)</f>
        <v>13263.14</v>
      </c>
      <c r="AH75" s="3"/>
      <c r="AI75" s="3"/>
      <c r="AJ75" s="3"/>
      <c r="AK75" s="3"/>
      <c r="AL75" s="38">
        <f>SUM(AL68:AL74)</f>
        <v>2771.39</v>
      </c>
      <c r="AM75" s="4"/>
      <c r="AN75" s="3"/>
      <c r="AO75" s="3"/>
      <c r="AP75" s="3"/>
      <c r="AQ75" s="38">
        <f>SUM(AQ69:AQ74)</f>
        <v>9844.75</v>
      </c>
      <c r="AR75" s="4"/>
      <c r="AS75" s="3"/>
      <c r="AT75" s="3"/>
      <c r="AU75" s="3"/>
      <c r="AV75" s="38">
        <f>SUM(AV68:AV74)</f>
        <v>0</v>
      </c>
      <c r="AW75" s="4"/>
      <c r="AX75" s="41" t="s">
        <v>49</v>
      </c>
      <c r="AY75" s="4"/>
      <c r="AZ75" s="4"/>
      <c r="BA75" s="4"/>
      <c r="BB75" s="38">
        <f>SUM(BB68:BB74)</f>
        <v>9591.6</v>
      </c>
      <c r="BC75" s="4"/>
      <c r="BD75" s="4"/>
      <c r="BE75" s="4"/>
      <c r="BF75" s="4"/>
      <c r="BG75" s="38">
        <f>SUM(BG67:BG74)</f>
        <v>7296.7</v>
      </c>
      <c r="BH75" s="4"/>
      <c r="BJ75" s="4"/>
      <c r="BK75" s="4"/>
      <c r="BL75" s="4"/>
      <c r="BM75" s="38">
        <f>SUM(BM69:BM74)</f>
        <v>3590.9</v>
      </c>
      <c r="BN75" s="4"/>
      <c r="BO75" s="4"/>
      <c r="BP75" s="4"/>
      <c r="BQ75" s="4"/>
      <c r="BR75" s="4"/>
      <c r="BS75" s="4"/>
      <c r="BT75" s="38">
        <f>SUM(BT67:BT74)</f>
        <v>6624.8</v>
      </c>
      <c r="BU75" s="4"/>
      <c r="BV75" s="4"/>
      <c r="BW75" s="4"/>
      <c r="BX75" s="4"/>
      <c r="BY75" s="4"/>
      <c r="BZ75" s="4"/>
      <c r="CA75" s="4"/>
      <c r="CN75" t="s">
        <v>373</v>
      </c>
      <c r="CQ75" t="s">
        <v>245</v>
      </c>
      <c r="CR75" t="s">
        <v>251</v>
      </c>
      <c r="CS75" t="s">
        <v>252</v>
      </c>
    </row>
    <row r="76" spans="1:104">
      <c r="H76" s="130">
        <v>1</v>
      </c>
      <c r="M76" s="130">
        <f>M75/H75</f>
        <v>9.5519006835938711E-2</v>
      </c>
      <c r="R76" s="130">
        <f>R75/H75</f>
        <v>0.35000303791943438</v>
      </c>
      <c r="W76" s="130">
        <f>W75/H75</f>
        <v>4.0665961538699988E-2</v>
      </c>
      <c r="AB76" s="130">
        <f>AB75/H75</f>
        <v>0.17367847404686829</v>
      </c>
      <c r="AG76" s="130">
        <f>AG75/H75</f>
        <v>0.16445857455860269</v>
      </c>
      <c r="AJ76" s="484" t="s">
        <v>144</v>
      </c>
      <c r="AL76" s="130">
        <f>AL75/H75</f>
        <v>3.4364324658110061E-2</v>
      </c>
      <c r="AM76" s="497"/>
      <c r="AN76" s="497"/>
      <c r="AO76" s="497"/>
      <c r="AP76" s="497"/>
      <c r="AQ76" s="130">
        <f>AQ75/H75</f>
        <v>0.12207166265950627</v>
      </c>
      <c r="BB76" s="130">
        <f>BB75/H75</f>
        <v>0.1189326859051698</v>
      </c>
      <c r="BG76" s="130">
        <f>BG75/H75</f>
        <v>9.0476680558431583E-2</v>
      </c>
      <c r="BM76" s="130">
        <f>BM75/H75</f>
        <v>4.4525979171032383E-2</v>
      </c>
      <c r="BT76" s="130">
        <f>BT75/H75</f>
        <v>8.2145341505543271E-2</v>
      </c>
      <c r="CN76" t="s">
        <v>374</v>
      </c>
      <c r="CQ76" t="s">
        <v>245</v>
      </c>
      <c r="CR76" t="s">
        <v>251</v>
      </c>
      <c r="CS76" t="s">
        <v>252</v>
      </c>
      <c r="CT76" t="s">
        <v>246</v>
      </c>
      <c r="CV76" t="s">
        <v>248</v>
      </c>
      <c r="CW76" t="s">
        <v>249</v>
      </c>
      <c r="CY76">
        <v>1.19</v>
      </c>
      <c r="CZ76" t="s">
        <v>250</v>
      </c>
    </row>
    <row r="77" spans="1:104">
      <c r="BB77" s="498">
        <f>BB75/H116</f>
        <v>12.172081218274112</v>
      </c>
      <c r="BG77" s="499">
        <f>BG75/H116</f>
        <v>9.2597715736040609</v>
      </c>
      <c r="CN77" t="s">
        <v>375</v>
      </c>
      <c r="CQ77" t="s">
        <v>245</v>
      </c>
      <c r="CR77" t="s">
        <v>251</v>
      </c>
      <c r="CS77" t="s">
        <v>252</v>
      </c>
      <c r="CT77" t="s">
        <v>246</v>
      </c>
      <c r="CU77" t="s">
        <v>247</v>
      </c>
      <c r="CV77" t="s">
        <v>248</v>
      </c>
      <c r="CW77" t="s">
        <v>249</v>
      </c>
      <c r="CY77">
        <v>2.89</v>
      </c>
    </row>
    <row r="78" spans="1:104">
      <c r="A78" s="196"/>
      <c r="B78" s="152"/>
      <c r="C78" s="197"/>
      <c r="D78" s="198" t="s">
        <v>67</v>
      </c>
      <c r="E78" s="198" t="s">
        <v>68</v>
      </c>
      <c r="F78" s="199" t="s">
        <v>64</v>
      </c>
      <c r="G78" s="200" t="s">
        <v>61</v>
      </c>
      <c r="H78" s="82" t="s">
        <v>208</v>
      </c>
      <c r="I78" s="152"/>
      <c r="AO78" s="9">
        <v>300.10564799999997</v>
      </c>
      <c r="AP78" s="188" t="s">
        <v>376</v>
      </c>
      <c r="CN78" t="s">
        <v>377</v>
      </c>
      <c r="CR78" t="s">
        <v>251</v>
      </c>
      <c r="CT78" t="s">
        <v>246</v>
      </c>
      <c r="CU78" t="s">
        <v>247</v>
      </c>
      <c r="CV78" t="s">
        <v>248</v>
      </c>
      <c r="CY78">
        <v>0.37</v>
      </c>
    </row>
    <row r="79" spans="1:104" s="188" customFormat="1">
      <c r="A79" s="196" t="s">
        <v>142</v>
      </c>
      <c r="B79" s="152" t="s">
        <v>139</v>
      </c>
      <c r="C79" s="152"/>
      <c r="D79" s="202">
        <v>974.49099546999992</v>
      </c>
      <c r="E79" s="202">
        <v>974.63040000000001</v>
      </c>
      <c r="F79" s="203">
        <v>277.7</v>
      </c>
      <c r="G79" s="204">
        <v>0.13940453000009256</v>
      </c>
      <c r="H79" s="82" t="s">
        <v>209</v>
      </c>
      <c r="I79" s="152"/>
      <c r="J79" s="130"/>
      <c r="K79" s="130"/>
      <c r="L79" s="130"/>
      <c r="N79" s="130"/>
      <c r="O79" s="130"/>
      <c r="P79" s="130"/>
      <c r="Q79" s="130"/>
      <c r="T79" s="259" t="s">
        <v>378</v>
      </c>
      <c r="U79" s="398" t="s">
        <v>272</v>
      </c>
      <c r="V79" s="399" t="s">
        <v>171</v>
      </c>
      <c r="W79" s="130"/>
      <c r="X79" s="130"/>
      <c r="Y79" s="130"/>
      <c r="Z79" s="500" t="s">
        <v>379</v>
      </c>
      <c r="AA79" s="130"/>
      <c r="AB79" s="130"/>
      <c r="AC79" s="130"/>
      <c r="AD79" s="130"/>
      <c r="AE79" s="130"/>
      <c r="AF79" s="130"/>
      <c r="AG79" s="130"/>
      <c r="AH79" s="130"/>
      <c r="AI79" s="130"/>
      <c r="AJ79" s="500" t="s">
        <v>380</v>
      </c>
      <c r="AK79" s="130"/>
      <c r="AL79" s="130"/>
      <c r="AO79" s="9">
        <v>120.04226</v>
      </c>
      <c r="AP79" s="398" t="s">
        <v>272</v>
      </c>
      <c r="AQ79" s="399" t="s">
        <v>171</v>
      </c>
      <c r="AR79" s="130"/>
      <c r="AS79" s="130"/>
      <c r="AV79" s="398" t="s">
        <v>272</v>
      </c>
      <c r="AW79" s="399" t="s">
        <v>171</v>
      </c>
      <c r="AX79" s="130"/>
      <c r="AY79" s="130"/>
      <c r="CN79" s="188" t="s">
        <v>381</v>
      </c>
      <c r="CQ79" s="188" t="s">
        <v>251</v>
      </c>
      <c r="CR79" s="188" t="s">
        <v>252</v>
      </c>
      <c r="CS79" s="188" t="s">
        <v>246</v>
      </c>
      <c r="CT79" s="188" t="s">
        <v>247</v>
      </c>
      <c r="CV79" s="188" t="s">
        <v>249</v>
      </c>
      <c r="CY79" s="188">
        <v>0.69</v>
      </c>
      <c r="CZ79" s="188" t="s">
        <v>253</v>
      </c>
    </row>
    <row r="80" spans="1:104">
      <c r="A80" s="196" t="s">
        <v>142</v>
      </c>
      <c r="B80" s="152" t="s">
        <v>141</v>
      </c>
      <c r="C80" s="152"/>
      <c r="D80" s="202" t="s">
        <v>74</v>
      </c>
      <c r="E80" s="202"/>
      <c r="F80" s="203"/>
      <c r="G80" s="204"/>
      <c r="H80" s="82"/>
      <c r="I80" s="152"/>
      <c r="M80" s="25" t="s">
        <v>71</v>
      </c>
      <c r="N80" t="s">
        <v>72</v>
      </c>
      <c r="O80" t="s">
        <v>73</v>
      </c>
      <c r="S80" s="52" t="s">
        <v>355</v>
      </c>
      <c r="T80" s="134" t="s">
        <v>173</v>
      </c>
      <c r="U80" s="135" t="s">
        <v>382</v>
      </c>
      <c r="V80" s="135" t="s">
        <v>382</v>
      </c>
      <c r="W80" s="109" t="s">
        <v>64</v>
      </c>
      <c r="X80" s="109" t="s">
        <v>116</v>
      </c>
      <c r="Y80" t="s">
        <v>383</v>
      </c>
      <c r="Z80" s="501" t="s">
        <v>284</v>
      </c>
      <c r="AA80" s="41"/>
      <c r="AB80" s="11"/>
      <c r="AC80" s="9"/>
      <c r="AD80" s="9"/>
      <c r="AE80" s="25" t="s">
        <v>208</v>
      </c>
      <c r="AF80" s="9"/>
      <c r="AG80" s="9"/>
      <c r="AH80" s="9"/>
      <c r="AI80" s="9"/>
      <c r="AJ80" s="502" t="s">
        <v>384</v>
      </c>
      <c r="AK80" s="9"/>
      <c r="AL80" s="9"/>
      <c r="AN80" s="52" t="s">
        <v>355</v>
      </c>
      <c r="AO80" s="134"/>
      <c r="AP80" s="135" t="s">
        <v>174</v>
      </c>
      <c r="AQ80" s="108" t="s">
        <v>175</v>
      </c>
      <c r="AR80" s="109" t="s">
        <v>64</v>
      </c>
      <c r="AS80" s="109" t="s">
        <v>116</v>
      </c>
      <c r="AT80" s="25"/>
      <c r="AU80" s="134" t="s">
        <v>173</v>
      </c>
      <c r="AV80" s="135" t="s">
        <v>174</v>
      </c>
      <c r="AW80" s="108" t="s">
        <v>175</v>
      </c>
      <c r="AX80" s="109" t="s">
        <v>64</v>
      </c>
      <c r="AY80" s="109" t="s">
        <v>116</v>
      </c>
      <c r="BD80" s="25"/>
      <c r="BI80" s="25"/>
      <c r="BK80" s="94"/>
      <c r="CN80" t="s">
        <v>385</v>
      </c>
      <c r="CQ80" t="s">
        <v>251</v>
      </c>
      <c r="CT80" t="s">
        <v>247</v>
      </c>
      <c r="CU80" t="s">
        <v>248</v>
      </c>
      <c r="CY80">
        <v>0.26</v>
      </c>
    </row>
    <row r="81" spans="1:104">
      <c r="A81" s="196" t="s">
        <v>211</v>
      </c>
      <c r="B81" s="152" t="s">
        <v>139</v>
      </c>
      <c r="C81" s="152"/>
      <c r="D81" s="202">
        <v>975.47500146999994</v>
      </c>
      <c r="E81" s="202">
        <v>975.76499999999999</v>
      </c>
      <c r="F81" s="203">
        <v>1038</v>
      </c>
      <c r="G81" s="204">
        <f>E81-D81</f>
        <v>0.28999853000004805</v>
      </c>
      <c r="H81" s="205" t="s">
        <v>212</v>
      </c>
      <c r="I81" s="206" t="s">
        <v>149</v>
      </c>
      <c r="M81">
        <v>18.010565</v>
      </c>
      <c r="N81">
        <v>36.021129999999999</v>
      </c>
      <c r="O81">
        <v>54.031694999999999</v>
      </c>
      <c r="S81" s="41" t="s">
        <v>45</v>
      </c>
      <c r="T81" s="5" t="s">
        <v>177</v>
      </c>
      <c r="U81" s="138" t="s">
        <v>67</v>
      </c>
      <c r="V81" s="109" t="s">
        <v>167</v>
      </c>
      <c r="W81" s="5"/>
      <c r="X81" s="109" t="s">
        <v>65</v>
      </c>
      <c r="Z81" s="138" t="s">
        <v>67</v>
      </c>
      <c r="AA81" s="109" t="s">
        <v>167</v>
      </c>
      <c r="AB81" s="109" t="s">
        <v>64</v>
      </c>
      <c r="AC81" s="109" t="s">
        <v>65</v>
      </c>
      <c r="AE81" s="138" t="s">
        <v>67</v>
      </c>
      <c r="AF81" s="109" t="s">
        <v>167</v>
      </c>
      <c r="AG81" s="109" t="s">
        <v>64</v>
      </c>
      <c r="AH81" s="109" t="s">
        <v>65</v>
      </c>
      <c r="AJ81" s="347" t="s">
        <v>284</v>
      </c>
      <c r="AK81" s="109" t="s">
        <v>167</v>
      </c>
      <c r="AL81" s="109" t="s">
        <v>64</v>
      </c>
      <c r="AM81" s="109" t="s">
        <v>65</v>
      </c>
      <c r="AN81" s="41" t="s">
        <v>45</v>
      </c>
      <c r="AO81" s="5" t="s">
        <v>208</v>
      </c>
      <c r="AP81" s="138" t="s">
        <v>67</v>
      </c>
      <c r="AQ81" s="109" t="s">
        <v>167</v>
      </c>
      <c r="AR81" s="5"/>
      <c r="AS81" s="109" t="s">
        <v>65</v>
      </c>
      <c r="AU81" s="5" t="s">
        <v>208</v>
      </c>
      <c r="AV81" s="138" t="s">
        <v>67</v>
      </c>
      <c r="AW81" s="109" t="s">
        <v>167</v>
      </c>
      <c r="AX81" s="5"/>
      <c r="AY81" s="109" t="s">
        <v>65</v>
      </c>
      <c r="CN81" t="s">
        <v>386</v>
      </c>
      <c r="CQ81" t="s">
        <v>251</v>
      </c>
      <c r="CR81" t="s">
        <v>252</v>
      </c>
      <c r="CS81" t="s">
        <v>246</v>
      </c>
      <c r="CT81" t="s">
        <v>247</v>
      </c>
      <c r="CU81" t="s">
        <v>248</v>
      </c>
      <c r="CV81" t="s">
        <v>249</v>
      </c>
      <c r="CY81">
        <v>2.0099999999999998</v>
      </c>
      <c r="CZ81" t="s">
        <v>254</v>
      </c>
    </row>
    <row r="82" spans="1:104">
      <c r="A82" s="196" t="s">
        <v>211</v>
      </c>
      <c r="B82" s="152" t="s">
        <v>141</v>
      </c>
      <c r="C82" s="152"/>
      <c r="D82" s="202">
        <v>488.24113873499999</v>
      </c>
      <c r="E82" s="207">
        <v>488.43380000000002</v>
      </c>
      <c r="F82" s="203">
        <v>28370</v>
      </c>
      <c r="G82" s="204">
        <v>0.19266126500002656</v>
      </c>
      <c r="H82" s="205" t="s">
        <v>212</v>
      </c>
      <c r="I82" s="206" t="s">
        <v>149</v>
      </c>
      <c r="Q82" s="9">
        <f>K49-CB83</f>
        <v>733.39128700000003</v>
      </c>
      <c r="S82" s="41" t="s">
        <v>59</v>
      </c>
      <c r="T82" s="407">
        <v>324.10563999999999</v>
      </c>
      <c r="U82" s="139">
        <f>F67+T82</f>
        <v>481.21402799999998</v>
      </c>
      <c r="V82" s="189">
        <v>481.15230000000003</v>
      </c>
      <c r="W82" s="140">
        <v>1183</v>
      </c>
      <c r="X82" s="117">
        <f>V82-U82</f>
        <v>-6.1727999999959593E-2</v>
      </c>
      <c r="Y82">
        <v>300.10564799999997</v>
      </c>
      <c r="Z82" s="139">
        <f>U82-Y82</f>
        <v>181.10838000000001</v>
      </c>
      <c r="AA82" s="115" t="s">
        <v>180</v>
      </c>
      <c r="AB82" s="5"/>
      <c r="AC82" s="115"/>
      <c r="AD82">
        <v>270.09508399999999</v>
      </c>
      <c r="AE82" s="139">
        <f>U82-AD82</f>
        <v>211.118944</v>
      </c>
      <c r="AF82" s="189">
        <v>211.25810000000001</v>
      </c>
      <c r="AG82" s="140">
        <v>543</v>
      </c>
      <c r="AH82" s="117">
        <f>AF82-AE82</f>
        <v>0.13915600000001405</v>
      </c>
      <c r="AI82" s="8">
        <v>462.15846799999997</v>
      </c>
      <c r="AJ82" s="139">
        <f>U82-AI82</f>
        <v>19.055560000000014</v>
      </c>
      <c r="AK82" s="5" t="s">
        <v>93</v>
      </c>
      <c r="AL82" s="5"/>
      <c r="AM82" s="5"/>
      <c r="AN82" s="41" t="s">
        <v>59</v>
      </c>
      <c r="AO82">
        <v>420.14790799999997</v>
      </c>
      <c r="AP82" s="139">
        <f>U82-AO82</f>
        <v>61.066120000000012</v>
      </c>
      <c r="AQ82" s="5" t="s">
        <v>93</v>
      </c>
      <c r="AR82" s="116"/>
      <c r="AS82" s="117" t="e">
        <f>AQ82-AP82</f>
        <v>#VALUE!</v>
      </c>
      <c r="AU82">
        <v>390.13734299999999</v>
      </c>
      <c r="AV82" s="139">
        <f>U82-AU82</f>
        <v>91.076684999999998</v>
      </c>
      <c r="AW82" s="5" t="s">
        <v>93</v>
      </c>
      <c r="AX82" s="116"/>
      <c r="AY82" s="117"/>
      <c r="CN82" t="s">
        <v>387</v>
      </c>
      <c r="CQ82" t="s">
        <v>245</v>
      </c>
      <c r="CR82" t="s">
        <v>251</v>
      </c>
      <c r="CS82" t="s">
        <v>252</v>
      </c>
      <c r="CT82" t="s">
        <v>246</v>
      </c>
      <c r="CU82" t="s">
        <v>247</v>
      </c>
      <c r="CV82" t="s">
        <v>248</v>
      </c>
      <c r="CW82" t="s">
        <v>249</v>
      </c>
      <c r="CY82">
        <v>1</v>
      </c>
    </row>
    <row r="83" spans="1:104">
      <c r="A83" s="196" t="s">
        <v>144</v>
      </c>
      <c r="B83" s="152" t="s">
        <v>139</v>
      </c>
      <c r="C83" s="152"/>
      <c r="D83" s="202">
        <v>992.50157547000003</v>
      </c>
      <c r="E83" s="202">
        <v>992.6952</v>
      </c>
      <c r="F83" s="203">
        <v>14850</v>
      </c>
      <c r="G83" s="204">
        <v>0.19362452999996549</v>
      </c>
      <c r="H83" s="82" t="s">
        <v>173</v>
      </c>
      <c r="I83" s="152"/>
      <c r="S83" s="347" t="s">
        <v>56</v>
      </c>
      <c r="T83">
        <v>324.10563999999999</v>
      </c>
      <c r="U83" s="139">
        <f t="shared" ref="U83:U89" si="51">F68+T83</f>
        <v>746.27603199999999</v>
      </c>
      <c r="V83" s="115" t="s">
        <v>55</v>
      </c>
      <c r="W83" s="116"/>
      <c r="X83" s="117"/>
      <c r="Y83">
        <v>300.10564799999997</v>
      </c>
      <c r="Z83" s="139">
        <f t="shared" ref="Z83:Z89" si="52">U83-Y83</f>
        <v>446.17038400000001</v>
      </c>
      <c r="AA83" s="139">
        <v>446.37849999999997</v>
      </c>
      <c r="AB83" s="140">
        <v>8750</v>
      </c>
      <c r="AC83" s="117">
        <f t="shared" ref="AC83:AC89" si="53">AA83-Z83</f>
        <v>0.20811599999996133</v>
      </c>
      <c r="AD83">
        <v>270.09508399999999</v>
      </c>
      <c r="AE83" s="139">
        <f t="shared" ref="AE83:AE89" si="54">U83-AD83</f>
        <v>476.180948</v>
      </c>
      <c r="AF83" s="189">
        <v>476.16090000000003</v>
      </c>
      <c r="AG83" s="140">
        <v>2576</v>
      </c>
      <c r="AH83" s="117">
        <f t="shared" ref="AH83:AH87" si="55">AF83-AE83</f>
        <v>-2.0047999999974309E-2</v>
      </c>
      <c r="AI83" s="8">
        <v>462.15846799999997</v>
      </c>
      <c r="AJ83" s="139">
        <f t="shared" ref="AJ83:AJ89" si="56">U83-AI83</f>
        <v>284.11756400000002</v>
      </c>
      <c r="AK83" s="139">
        <v>284.40859999999998</v>
      </c>
      <c r="AL83" s="140">
        <v>224.9</v>
      </c>
      <c r="AM83" s="117">
        <f>AK83-AJ83</f>
        <v>0.29103599999996277</v>
      </c>
      <c r="AN83" s="347" t="s">
        <v>56</v>
      </c>
      <c r="AO83">
        <v>420.14790799999997</v>
      </c>
      <c r="AP83" s="139">
        <f t="shared" ref="AP83:AP89" si="57">U83-AO83</f>
        <v>326.12812400000001</v>
      </c>
      <c r="AQ83" s="139">
        <v>326.03550000000001</v>
      </c>
      <c r="AR83" s="140">
        <v>295.10000000000002</v>
      </c>
      <c r="AS83" s="117">
        <f>AQ83-AP83</f>
        <v>-9.2624000000000706E-2</v>
      </c>
      <c r="AU83">
        <v>390.13734299999999</v>
      </c>
      <c r="AV83" s="139">
        <f t="shared" ref="AV83:AV89" si="58">U83-AU83</f>
        <v>356.138689</v>
      </c>
      <c r="AW83" s="115" t="s">
        <v>74</v>
      </c>
      <c r="AX83" s="116"/>
      <c r="AY83" s="117"/>
      <c r="CB83" s="152">
        <v>162.05282</v>
      </c>
      <c r="CN83" t="s">
        <v>388</v>
      </c>
      <c r="CP83" s="8" t="s">
        <v>59</v>
      </c>
      <c r="CQ83" s="8" t="s">
        <v>389</v>
      </c>
      <c r="CR83" s="8" t="s">
        <v>286</v>
      </c>
      <c r="CS83" s="8" t="s">
        <v>288</v>
      </c>
      <c r="CT83" s="8" t="s">
        <v>76</v>
      </c>
      <c r="CU83" s="8" t="s">
        <v>76</v>
      </c>
      <c r="CV83" s="8" t="s">
        <v>76</v>
      </c>
      <c r="CW83" s="8" t="s">
        <v>289</v>
      </c>
      <c r="CX83" s="8" t="s">
        <v>49</v>
      </c>
      <c r="CY83" t="s">
        <v>390</v>
      </c>
    </row>
    <row r="84" spans="1:104">
      <c r="A84" s="196" t="s">
        <v>144</v>
      </c>
      <c r="B84" s="152" t="s">
        <v>141</v>
      </c>
      <c r="C84" s="152"/>
      <c r="D84" s="202">
        <v>496.75442573500004</v>
      </c>
      <c r="E84" s="202">
        <v>497.03030000000001</v>
      </c>
      <c r="F84" s="203">
        <v>424800</v>
      </c>
      <c r="G84" s="204">
        <v>0.27587426499997036</v>
      </c>
      <c r="H84" s="82"/>
      <c r="I84" s="152"/>
      <c r="M84" s="32">
        <v>162.05282</v>
      </c>
      <c r="N84" s="33">
        <v>150.05282399999999</v>
      </c>
      <c r="O84" s="26">
        <v>120.04226</v>
      </c>
      <c r="P84" s="34">
        <v>90.031694999999999</v>
      </c>
      <c r="Q84" s="9"/>
      <c r="R84" s="9"/>
      <c r="S84" s="41" t="s">
        <v>286</v>
      </c>
      <c r="T84">
        <v>324.10563999999999</v>
      </c>
      <c r="U84" s="139">
        <f t="shared" si="51"/>
        <v>875.318625</v>
      </c>
      <c r="V84" s="139">
        <v>875.64049999999997</v>
      </c>
      <c r="W84" s="140">
        <v>438.1</v>
      </c>
      <c r="X84" s="117">
        <f>V84-U84</f>
        <v>0.32187499999997726</v>
      </c>
      <c r="Y84">
        <v>300.10564799999997</v>
      </c>
      <c r="Z84" s="139">
        <f t="shared" si="52"/>
        <v>575.21297700000002</v>
      </c>
      <c r="AA84" s="115" t="s">
        <v>180</v>
      </c>
      <c r="AB84" s="116"/>
      <c r="AC84" s="117"/>
      <c r="AD84">
        <v>270.09508399999999</v>
      </c>
      <c r="AE84" s="139">
        <f t="shared" si="54"/>
        <v>605.22354100000007</v>
      </c>
      <c r="AF84" s="189">
        <v>605.56460000000004</v>
      </c>
      <c r="AG84" s="140">
        <v>866.5</v>
      </c>
      <c r="AH84" s="117">
        <f t="shared" si="55"/>
        <v>0.34105899999997291</v>
      </c>
      <c r="AI84" s="8">
        <v>462.15846799999997</v>
      </c>
      <c r="AJ84" s="139">
        <f t="shared" si="56"/>
        <v>413.16015700000003</v>
      </c>
      <c r="AK84" s="139">
        <v>413.39940000000001</v>
      </c>
      <c r="AL84" s="140">
        <v>599.70000000000005</v>
      </c>
      <c r="AM84" s="117">
        <f t="shared" ref="AM84:AM88" si="59">AK84-AJ84</f>
        <v>0.23924299999998766</v>
      </c>
      <c r="AN84" s="41" t="s">
        <v>286</v>
      </c>
      <c r="AO84">
        <v>420.14790799999997</v>
      </c>
      <c r="AP84" s="139">
        <f t="shared" si="57"/>
        <v>455.17071700000002</v>
      </c>
      <c r="AQ84" s="139">
        <v>455.52589999999998</v>
      </c>
      <c r="AR84" s="140">
        <v>605.6</v>
      </c>
      <c r="AS84" s="117">
        <f t="shared" ref="AS84:AS89" si="60">AQ84-AP84</f>
        <v>0.35518299999995406</v>
      </c>
      <c r="AU84">
        <v>390.13734299999999</v>
      </c>
      <c r="AV84" s="139">
        <f t="shared" si="58"/>
        <v>485.18128200000001</v>
      </c>
      <c r="AW84" s="115">
        <v>485.61099999999999</v>
      </c>
      <c r="AX84" s="116">
        <v>731.7</v>
      </c>
      <c r="AY84" s="487">
        <f t="shared" ref="AY84:AY87" si="61">AW84-AV84</f>
        <v>0.42971799999997984</v>
      </c>
      <c r="CB84" s="152">
        <v>42.021799999999999</v>
      </c>
      <c r="CN84">
        <v>1</v>
      </c>
      <c r="CQ84" t="s">
        <v>391</v>
      </c>
      <c r="CR84" t="s">
        <v>392</v>
      </c>
      <c r="CS84" t="s">
        <v>393</v>
      </c>
      <c r="CT84" t="s">
        <v>394</v>
      </c>
      <c r="CU84" t="s">
        <v>395</v>
      </c>
      <c r="CV84" t="s">
        <v>396</v>
      </c>
      <c r="CW84" t="s">
        <v>397</v>
      </c>
      <c r="CX84" t="s">
        <v>398</v>
      </c>
      <c r="CY84" t="s">
        <v>399</v>
      </c>
    </row>
    <row r="85" spans="1:104">
      <c r="A85" s="196" t="s">
        <v>213</v>
      </c>
      <c r="B85" s="152" t="s">
        <v>141</v>
      </c>
      <c r="C85" s="152"/>
      <c r="D85" s="202">
        <v>502.75441373500001</v>
      </c>
      <c r="E85" s="202">
        <v>503.06279999999998</v>
      </c>
      <c r="F85" s="203">
        <v>2781</v>
      </c>
      <c r="G85" s="204">
        <v>0.30838626499996735</v>
      </c>
      <c r="H85" s="152" t="s">
        <v>214</v>
      </c>
      <c r="I85" s="206" t="s">
        <v>149</v>
      </c>
      <c r="M85" s="9"/>
      <c r="N85" s="9"/>
      <c r="O85" s="9"/>
      <c r="P85" s="9"/>
      <c r="Q85" s="9"/>
      <c r="R85" s="9"/>
      <c r="S85" s="41" t="s">
        <v>288</v>
      </c>
      <c r="T85">
        <v>324.10563999999999</v>
      </c>
      <c r="U85" s="139">
        <f t="shared" si="51"/>
        <v>988.40268900000001</v>
      </c>
      <c r="V85" s="139">
        <v>988.529</v>
      </c>
      <c r="W85" s="140">
        <v>215.5</v>
      </c>
      <c r="X85" s="117">
        <f>V85-U85</f>
        <v>0.12631099999998696</v>
      </c>
      <c r="Y85">
        <v>300.10564799999997</v>
      </c>
      <c r="Z85" s="139">
        <f t="shared" si="52"/>
        <v>688.29704100000004</v>
      </c>
      <c r="AA85" s="139">
        <v>688.52549999999997</v>
      </c>
      <c r="AB85" s="140">
        <v>109.5</v>
      </c>
      <c r="AC85" s="117">
        <f t="shared" si="53"/>
        <v>0.2284589999999298</v>
      </c>
      <c r="AD85">
        <v>270.09508399999999</v>
      </c>
      <c r="AE85" s="139">
        <f t="shared" si="54"/>
        <v>718.30760499999997</v>
      </c>
      <c r="AF85" s="189">
        <v>718.65520000000004</v>
      </c>
      <c r="AG85" s="140">
        <v>902.2</v>
      </c>
      <c r="AH85" s="117">
        <f t="shared" si="55"/>
        <v>0.34759500000006938</v>
      </c>
      <c r="AI85" s="8">
        <v>462.15846799999997</v>
      </c>
      <c r="AJ85" s="139">
        <f t="shared" si="56"/>
        <v>526.24422100000004</v>
      </c>
      <c r="AK85" s="139">
        <v>526.39769999999999</v>
      </c>
      <c r="AL85" s="140">
        <v>1269</v>
      </c>
      <c r="AM85" s="117">
        <f t="shared" si="59"/>
        <v>0.15347899999994752</v>
      </c>
      <c r="AN85" s="41" t="s">
        <v>288</v>
      </c>
      <c r="AO85">
        <v>420.14790799999997</v>
      </c>
      <c r="AP85" s="139">
        <f t="shared" si="57"/>
        <v>568.25478100000009</v>
      </c>
      <c r="AQ85" s="115" t="s">
        <v>74</v>
      </c>
      <c r="AR85" s="116"/>
      <c r="AS85" s="117"/>
      <c r="AU85">
        <v>390.13734299999999</v>
      </c>
      <c r="AV85" s="139">
        <f t="shared" si="58"/>
        <v>598.26534600000002</v>
      </c>
      <c r="AW85" s="115" t="s">
        <v>74</v>
      </c>
      <c r="AX85" s="116"/>
      <c r="AY85" s="117"/>
      <c r="CB85" s="197">
        <v>204.07461999999998</v>
      </c>
      <c r="CN85" t="s">
        <v>400</v>
      </c>
      <c r="CO85">
        <v>0.66</v>
      </c>
      <c r="CR85" t="s">
        <v>401</v>
      </c>
      <c r="CT85" t="s">
        <v>394</v>
      </c>
      <c r="CU85" t="s">
        <v>395</v>
      </c>
      <c r="CW85" t="s">
        <v>397</v>
      </c>
      <c r="CX85" t="s">
        <v>402</v>
      </c>
      <c r="CY85" t="s">
        <v>403</v>
      </c>
    </row>
    <row r="86" spans="1:104">
      <c r="A86" s="196" t="s">
        <v>215</v>
      </c>
      <c r="B86" s="152" t="s">
        <v>141</v>
      </c>
      <c r="C86" s="152"/>
      <c r="D86" s="202">
        <v>517.75969573500004</v>
      </c>
      <c r="E86" s="202">
        <v>517.99040000000002</v>
      </c>
      <c r="F86" s="203">
        <v>81770</v>
      </c>
      <c r="G86" s="204">
        <v>0.23070426499998575</v>
      </c>
      <c r="H86" s="82" t="s">
        <v>216</v>
      </c>
      <c r="I86" s="205"/>
      <c r="M86" s="36">
        <v>144.04230000000001</v>
      </c>
      <c r="N86" s="36">
        <v>126.0317</v>
      </c>
      <c r="O86" s="36">
        <v>108.0211</v>
      </c>
      <c r="P86" s="36">
        <v>78.010599999999997</v>
      </c>
      <c r="Q86" s="9">
        <v>42.010559999999998</v>
      </c>
      <c r="R86" s="9">
        <v>24</v>
      </c>
      <c r="S86" s="41" t="s">
        <v>76</v>
      </c>
      <c r="T86">
        <v>324.10563999999999</v>
      </c>
      <c r="U86" s="139">
        <f t="shared" si="51"/>
        <v>1059.439803</v>
      </c>
      <c r="V86" s="115" t="s">
        <v>404</v>
      </c>
      <c r="W86" s="116"/>
      <c r="X86" s="117"/>
      <c r="Y86">
        <v>300.10564799999997</v>
      </c>
      <c r="Z86" s="139">
        <f t="shared" si="52"/>
        <v>759.33415500000001</v>
      </c>
      <c r="AA86" s="115" t="s">
        <v>180</v>
      </c>
      <c r="AB86" s="116"/>
      <c r="AC86" s="117"/>
      <c r="AD86">
        <v>270.09508399999999</v>
      </c>
      <c r="AE86" s="139">
        <f t="shared" si="54"/>
        <v>789.34471899999994</v>
      </c>
      <c r="AF86" s="189">
        <v>789.57240000000002</v>
      </c>
      <c r="AG86" s="140">
        <v>1180</v>
      </c>
      <c r="AH86" s="117">
        <f t="shared" si="55"/>
        <v>0.22768100000007507</v>
      </c>
      <c r="AI86" s="8">
        <v>462.15846799999997</v>
      </c>
      <c r="AJ86" s="139">
        <f t="shared" si="56"/>
        <v>597.28133500000001</v>
      </c>
      <c r="AK86" s="139">
        <v>597.51969999999994</v>
      </c>
      <c r="AL86" s="140">
        <v>336.9</v>
      </c>
      <c r="AM86" s="117">
        <f t="shared" si="59"/>
        <v>0.23836499999993066</v>
      </c>
      <c r="AN86" s="41" t="s">
        <v>76</v>
      </c>
      <c r="AO86">
        <v>420.14790799999997</v>
      </c>
      <c r="AP86" s="139">
        <f t="shared" si="57"/>
        <v>639.29189500000007</v>
      </c>
      <c r="AQ86" s="115" t="s">
        <v>74</v>
      </c>
      <c r="AR86" s="116"/>
      <c r="AS86" s="117"/>
      <c r="AU86">
        <v>390.13734299999999</v>
      </c>
      <c r="AV86" s="139">
        <f t="shared" si="58"/>
        <v>669.30246</v>
      </c>
      <c r="AW86" s="115">
        <v>669.72220000000004</v>
      </c>
      <c r="AX86" s="116">
        <v>15700</v>
      </c>
      <c r="AY86" s="487">
        <f t="shared" si="61"/>
        <v>0.41974000000004708</v>
      </c>
      <c r="CO86">
        <v>0.02</v>
      </c>
      <c r="CS86" t="s">
        <v>405</v>
      </c>
      <c r="CV86" t="s">
        <v>396</v>
      </c>
      <c r="CW86" t="s">
        <v>397</v>
      </c>
      <c r="CX86" t="s">
        <v>402</v>
      </c>
      <c r="CY86" t="s">
        <v>406</v>
      </c>
    </row>
    <row r="87" spans="1:104">
      <c r="A87" s="196" t="s">
        <v>217</v>
      </c>
      <c r="B87" s="152" t="s">
        <v>141</v>
      </c>
      <c r="C87" s="152"/>
      <c r="D87" s="202" t="s">
        <v>74</v>
      </c>
      <c r="E87" s="202"/>
      <c r="F87" s="203"/>
      <c r="G87" s="204"/>
      <c r="H87" s="152" t="s">
        <v>218</v>
      </c>
      <c r="I87" s="206" t="s">
        <v>149</v>
      </c>
      <c r="S87" s="41" t="s">
        <v>76</v>
      </c>
      <c r="T87">
        <v>324.10563999999999</v>
      </c>
      <c r="U87" s="139">
        <f t="shared" si="51"/>
        <v>1130.476917</v>
      </c>
      <c r="V87" s="115" t="s">
        <v>74</v>
      </c>
      <c r="W87" s="116"/>
      <c r="X87" s="117"/>
      <c r="Y87">
        <v>300.10564799999997</v>
      </c>
      <c r="Z87" s="139">
        <f t="shared" si="52"/>
        <v>830.37126899999998</v>
      </c>
      <c r="AA87" s="115" t="s">
        <v>180</v>
      </c>
      <c r="AB87" s="116"/>
      <c r="AC87" s="117"/>
      <c r="AD87">
        <v>270.09508399999999</v>
      </c>
      <c r="AE87" s="139">
        <f t="shared" si="54"/>
        <v>860.38183299999992</v>
      </c>
      <c r="AF87" s="189">
        <v>860.48140000000001</v>
      </c>
      <c r="AG87" s="140">
        <v>1229</v>
      </c>
      <c r="AH87" s="117">
        <f t="shared" si="55"/>
        <v>9.9567000000092776E-2</v>
      </c>
      <c r="AI87" s="8">
        <v>462.15846799999997</v>
      </c>
      <c r="AJ87" s="139">
        <f t="shared" si="56"/>
        <v>668.31844899999999</v>
      </c>
      <c r="AK87" s="139">
        <v>668.53330000000005</v>
      </c>
      <c r="AL87" s="140">
        <v>354.3</v>
      </c>
      <c r="AM87" s="117">
        <f t="shared" si="59"/>
        <v>0.21485100000006696</v>
      </c>
      <c r="AN87" s="41" t="s">
        <v>76</v>
      </c>
      <c r="AO87">
        <v>420.14790799999997</v>
      </c>
      <c r="AP87" s="139">
        <f t="shared" si="57"/>
        <v>710.32900900000004</v>
      </c>
      <c r="AQ87" s="115" t="s">
        <v>74</v>
      </c>
      <c r="AR87" s="116"/>
      <c r="AS87" s="117"/>
      <c r="AU87">
        <v>390.13734299999999</v>
      </c>
      <c r="AV87" s="139">
        <f t="shared" si="58"/>
        <v>740.33957399999997</v>
      </c>
      <c r="AW87" s="139">
        <v>740.52970000000005</v>
      </c>
      <c r="AX87" s="140">
        <v>442.2</v>
      </c>
      <c r="AY87" s="117">
        <f t="shared" si="61"/>
        <v>0.19012600000007751</v>
      </c>
      <c r="CN87" t="s">
        <v>407</v>
      </c>
      <c r="CO87">
        <v>0.06</v>
      </c>
      <c r="CS87" t="s">
        <v>405</v>
      </c>
      <c r="CU87" t="s">
        <v>395</v>
      </c>
      <c r="CV87" t="s">
        <v>396</v>
      </c>
      <c r="CW87" t="s">
        <v>397</v>
      </c>
      <c r="CY87" t="s">
        <v>408</v>
      </c>
    </row>
    <row r="88" spans="1:104">
      <c r="A88" s="196" t="s">
        <v>138</v>
      </c>
      <c r="B88" s="152" t="s">
        <v>141</v>
      </c>
      <c r="C88" s="152"/>
      <c r="D88" s="202">
        <v>475.74351473500002</v>
      </c>
      <c r="E88" s="202">
        <v>476.16090000000003</v>
      </c>
      <c r="F88" s="203">
        <v>2576</v>
      </c>
      <c r="G88" s="204">
        <v>0.41738526500000717</v>
      </c>
      <c r="H88" s="205" t="s">
        <v>212</v>
      </c>
      <c r="I88" s="206" t="s">
        <v>149</v>
      </c>
      <c r="M88" s="152" t="s">
        <v>409</v>
      </c>
      <c r="O88">
        <v>180</v>
      </c>
      <c r="S88" s="41" t="s">
        <v>76</v>
      </c>
      <c r="T88">
        <v>324.10563999999999</v>
      </c>
      <c r="U88" s="139">
        <f t="shared" si="51"/>
        <v>1201.5140310000002</v>
      </c>
      <c r="V88" s="115" t="s">
        <v>93</v>
      </c>
      <c r="W88" s="116"/>
      <c r="X88" s="117"/>
      <c r="Y88">
        <v>300.10564799999997</v>
      </c>
      <c r="Z88" s="139">
        <f t="shared" si="52"/>
        <v>901.40838300000019</v>
      </c>
      <c r="AA88" s="139">
        <v>901.16139999999996</v>
      </c>
      <c r="AB88" s="140">
        <v>165.7</v>
      </c>
      <c r="AC88" s="117">
        <f t="shared" si="53"/>
        <v>-0.24698300000022755</v>
      </c>
      <c r="AD88">
        <v>270.09508399999999</v>
      </c>
      <c r="AE88" s="139">
        <f t="shared" si="54"/>
        <v>931.41894700000012</v>
      </c>
      <c r="AF88" s="5" t="s">
        <v>74</v>
      </c>
      <c r="AG88" s="116"/>
      <c r="AH88" s="117"/>
      <c r="AI88" s="8">
        <v>462.15846799999997</v>
      </c>
      <c r="AJ88" s="139">
        <f t="shared" si="56"/>
        <v>739.35556300000019</v>
      </c>
      <c r="AK88" s="139">
        <v>739.56479999999999</v>
      </c>
      <c r="AL88" s="140">
        <v>1031</v>
      </c>
      <c r="AM88" s="117">
        <f t="shared" si="59"/>
        <v>0.20923699999980272</v>
      </c>
      <c r="AN88" s="41" t="s">
        <v>76</v>
      </c>
      <c r="AO88">
        <v>420.14790799999997</v>
      </c>
      <c r="AP88" s="139">
        <f t="shared" si="57"/>
        <v>781.36612300000024</v>
      </c>
      <c r="AQ88" s="115">
        <v>781.36612300000024</v>
      </c>
      <c r="AR88" s="116"/>
      <c r="AS88" s="117">
        <f t="shared" si="60"/>
        <v>0</v>
      </c>
      <c r="AU88">
        <v>390.13734299999999</v>
      </c>
      <c r="AV88" s="139">
        <f t="shared" si="58"/>
        <v>811.37668800000017</v>
      </c>
      <c r="AW88" s="115" t="s">
        <v>74</v>
      </c>
      <c r="AX88" s="116"/>
      <c r="AY88" s="117"/>
      <c r="CO88">
        <v>0.04</v>
      </c>
      <c r="CS88" t="s">
        <v>405</v>
      </c>
      <c r="CU88" t="s">
        <v>395</v>
      </c>
      <c r="CV88" t="s">
        <v>396</v>
      </c>
      <c r="CW88" t="s">
        <v>397</v>
      </c>
      <c r="CY88" t="s">
        <v>410</v>
      </c>
    </row>
    <row r="89" spans="1:104">
      <c r="A89" s="196" t="s">
        <v>119</v>
      </c>
      <c r="B89" s="152" t="s">
        <v>220</v>
      </c>
      <c r="C89" s="152"/>
      <c r="D89" s="202">
        <v>658.80722573499997</v>
      </c>
      <c r="E89" s="202">
        <v>658.4556</v>
      </c>
      <c r="F89" s="203">
        <v>1163</v>
      </c>
      <c r="G89" s="204">
        <v>-0.35162573499997052</v>
      </c>
      <c r="H89" s="82" t="s">
        <v>171</v>
      </c>
      <c r="I89" s="205"/>
      <c r="S89" s="41" t="s">
        <v>289</v>
      </c>
      <c r="T89">
        <v>324.10563999999999</v>
      </c>
      <c r="U89" s="139">
        <f t="shared" si="51"/>
        <v>1332.554515</v>
      </c>
      <c r="V89" s="115" t="s">
        <v>93</v>
      </c>
      <c r="W89" s="116"/>
      <c r="X89" s="117"/>
      <c r="Y89">
        <v>300.10564799999997</v>
      </c>
      <c r="Z89" s="139">
        <f t="shared" si="52"/>
        <v>1032.4488670000001</v>
      </c>
      <c r="AA89" s="139">
        <v>1032.7688000000001</v>
      </c>
      <c r="AB89" s="140">
        <v>266.39999999999998</v>
      </c>
      <c r="AC89" s="117">
        <f t="shared" si="53"/>
        <v>0.31993299999999181</v>
      </c>
      <c r="AD89">
        <v>270.09508399999999</v>
      </c>
      <c r="AE89" s="139">
        <f t="shared" si="54"/>
        <v>1062.459431</v>
      </c>
      <c r="AF89" s="5" t="s">
        <v>74</v>
      </c>
      <c r="AG89" s="116"/>
      <c r="AH89" s="117"/>
      <c r="AI89" s="8">
        <v>462.15846799999997</v>
      </c>
      <c r="AJ89" s="139">
        <f t="shared" si="56"/>
        <v>870.39604700000007</v>
      </c>
      <c r="AK89" s="115" t="s">
        <v>74</v>
      </c>
      <c r="AL89" s="116"/>
      <c r="AM89" s="117"/>
      <c r="AN89" s="41" t="s">
        <v>289</v>
      </c>
      <c r="AO89">
        <v>420.14790799999997</v>
      </c>
      <c r="AP89" s="139">
        <f t="shared" si="57"/>
        <v>912.40660700000012</v>
      </c>
      <c r="AQ89" s="115">
        <v>912.40660700000012</v>
      </c>
      <c r="AR89" s="116"/>
      <c r="AS89" s="117">
        <f t="shared" si="60"/>
        <v>0</v>
      </c>
      <c r="AU89">
        <v>390.13734299999999</v>
      </c>
      <c r="AV89" s="139">
        <f t="shared" si="58"/>
        <v>942.41717200000005</v>
      </c>
      <c r="AW89" s="115" t="s">
        <v>74</v>
      </c>
      <c r="AX89" s="116"/>
      <c r="AY89" s="117"/>
      <c r="CN89" t="s">
        <v>250</v>
      </c>
      <c r="CO89">
        <v>0.02</v>
      </c>
      <c r="CR89" t="s">
        <v>401</v>
      </c>
      <c r="CU89" t="s">
        <v>395</v>
      </c>
      <c r="CV89" t="s">
        <v>396</v>
      </c>
      <c r="CW89" t="s">
        <v>397</v>
      </c>
      <c r="CY89" t="s">
        <v>411</v>
      </c>
    </row>
    <row r="90" spans="1:104">
      <c r="M90" t="s">
        <v>412</v>
      </c>
      <c r="O90">
        <v>179</v>
      </c>
      <c r="S90" s="41" t="s">
        <v>49</v>
      </c>
      <c r="T90">
        <v>324.10563999999999</v>
      </c>
      <c r="U90" s="9"/>
      <c r="V90" s="9"/>
      <c r="W90" s="46"/>
      <c r="X90" s="92"/>
      <c r="AB90" s="46"/>
      <c r="AJ90" s="212"/>
      <c r="AL90" s="46"/>
      <c r="AN90" s="41" t="s">
        <v>49</v>
      </c>
      <c r="AP90" s="9"/>
      <c r="AQ90" s="9"/>
      <c r="AR90" s="46"/>
      <c r="AS90" s="92"/>
      <c r="CO90">
        <v>0.01</v>
      </c>
      <c r="CR90" t="s">
        <v>401</v>
      </c>
      <c r="CS90" t="s">
        <v>405</v>
      </c>
      <c r="CU90" t="s">
        <v>395</v>
      </c>
      <c r="CV90" t="s">
        <v>396</v>
      </c>
      <c r="CW90" t="s">
        <v>397</v>
      </c>
      <c r="CY90" t="s">
        <v>413</v>
      </c>
    </row>
    <row r="91" spans="1:104">
      <c r="D91" t="s">
        <v>67</v>
      </c>
      <c r="E91" t="s">
        <v>68</v>
      </c>
      <c r="F91" t="s">
        <v>64</v>
      </c>
      <c r="G91" s="92" t="s">
        <v>61</v>
      </c>
      <c r="H91" t="s">
        <v>208</v>
      </c>
      <c r="J91" s="188" t="s">
        <v>414</v>
      </c>
      <c r="S91" s="4"/>
      <c r="T91" s="419"/>
      <c r="U91" s="129"/>
      <c r="V91" s="129"/>
      <c r="W91" s="38">
        <f>SUM(W82:W90)</f>
        <v>1836.6</v>
      </c>
      <c r="X91" s="397"/>
      <c r="Y91" s="3"/>
      <c r="Z91" s="3"/>
      <c r="AA91" s="3"/>
      <c r="AB91" s="38">
        <f>SUM(AB83:AB90)</f>
        <v>9291.6</v>
      </c>
      <c r="AC91" s="3"/>
      <c r="AD91" s="3"/>
      <c r="AE91" s="3"/>
      <c r="AF91" s="3"/>
      <c r="AG91" s="38">
        <f>SUM(AG82:AG90)</f>
        <v>7296.7</v>
      </c>
      <c r="AH91" s="3"/>
      <c r="AI91" s="3"/>
      <c r="AJ91" s="404"/>
      <c r="AK91" s="3"/>
      <c r="AL91" s="38">
        <f>SUM(AL83:AL90)</f>
        <v>3815.8</v>
      </c>
      <c r="AM91" s="3"/>
      <c r="CO91">
        <v>0.01</v>
      </c>
      <c r="CR91" t="s">
        <v>401</v>
      </c>
      <c r="CS91" t="s">
        <v>405</v>
      </c>
      <c r="CT91" t="s">
        <v>394</v>
      </c>
      <c r="CU91" t="s">
        <v>395</v>
      </c>
      <c r="CW91" t="s">
        <v>397</v>
      </c>
      <c r="CX91" t="s">
        <v>402</v>
      </c>
      <c r="CY91" t="s">
        <v>415</v>
      </c>
    </row>
    <row r="92" spans="1:104">
      <c r="A92" t="s">
        <v>144</v>
      </c>
      <c r="B92" t="s">
        <v>141</v>
      </c>
      <c r="D92">
        <v>496.75442573500004</v>
      </c>
      <c r="E92">
        <v>497.03030000000001</v>
      </c>
      <c r="F92" s="46">
        <v>424800</v>
      </c>
      <c r="G92" s="92">
        <v>0.27587426499997036</v>
      </c>
      <c r="J92" s="503">
        <v>1</v>
      </c>
      <c r="T92" s="71"/>
      <c r="U92" s="9"/>
      <c r="V92" s="9"/>
      <c r="W92" s="130">
        <v>1</v>
      </c>
      <c r="X92" s="92"/>
      <c r="AB92" s="130">
        <f>AB91/W91</f>
        <v>5.0591310029402159</v>
      </c>
      <c r="AC92" s="130"/>
      <c r="AD92" s="130"/>
      <c r="AE92" s="130"/>
      <c r="AF92" s="130"/>
      <c r="AG92" s="130">
        <f>AG91/W91</f>
        <v>3.9729391266470655</v>
      </c>
      <c r="AH92" s="130"/>
      <c r="AI92" s="130"/>
      <c r="AJ92" s="130"/>
      <c r="AK92" s="130"/>
      <c r="AL92" s="130">
        <f>AL91/W91</f>
        <v>2.0776434716323644</v>
      </c>
      <c r="AM92" s="130"/>
      <c r="CO92">
        <v>0.01</v>
      </c>
      <c r="CT92" t="s">
        <v>394</v>
      </c>
      <c r="CV92" t="s">
        <v>396</v>
      </c>
      <c r="CW92" t="s">
        <v>397</v>
      </c>
      <c r="CY92" t="s">
        <v>416</v>
      </c>
    </row>
    <row r="93" spans="1:104">
      <c r="A93" t="s">
        <v>215</v>
      </c>
      <c r="B93" t="s">
        <v>141</v>
      </c>
      <c r="D93">
        <v>517.75969573500004</v>
      </c>
      <c r="E93">
        <v>517.99040000000002</v>
      </c>
      <c r="F93" s="46">
        <v>81770</v>
      </c>
      <c r="G93" s="92">
        <v>0.23070426499998575</v>
      </c>
      <c r="H93" t="s">
        <v>216</v>
      </c>
      <c r="J93" s="503">
        <v>0.19249058380414313</v>
      </c>
      <c r="P93" t="s">
        <v>417</v>
      </c>
      <c r="Q93" s="407"/>
      <c r="R93" s="407"/>
      <c r="S93" s="407"/>
      <c r="T93" s="504"/>
      <c r="U93" s="486"/>
      <c r="V93" s="486"/>
      <c r="W93" s="46"/>
      <c r="X93" s="92"/>
      <c r="AJ93" s="212"/>
    </row>
    <row r="94" spans="1:104">
      <c r="A94" t="s">
        <v>211</v>
      </c>
      <c r="B94" t="s">
        <v>141</v>
      </c>
      <c r="D94">
        <v>488.24113873499999</v>
      </c>
      <c r="E94">
        <v>488.43380000000002</v>
      </c>
      <c r="F94" s="46">
        <v>28370</v>
      </c>
      <c r="G94" s="92">
        <v>0.19266126500002656</v>
      </c>
      <c r="H94" t="s">
        <v>212</v>
      </c>
      <c r="I94" t="s">
        <v>149</v>
      </c>
      <c r="J94" s="503">
        <v>6.678436911487759E-2</v>
      </c>
      <c r="P94">
        <f>R95*3</f>
        <v>486.15845999999999</v>
      </c>
      <c r="Q94" s="407"/>
      <c r="R94" s="407">
        <v>300.10564799999997</v>
      </c>
      <c r="S94" s="407">
        <v>300.10564799999997</v>
      </c>
      <c r="T94" s="504"/>
      <c r="U94" s="407">
        <v>300.10564799999997</v>
      </c>
      <c r="V94" s="486" t="s">
        <v>418</v>
      </c>
      <c r="W94" s="46"/>
      <c r="X94" s="486">
        <v>90.031694999999999</v>
      </c>
      <c r="AJ94" s="212"/>
    </row>
    <row r="95" spans="1:104">
      <c r="A95" t="s">
        <v>213</v>
      </c>
      <c r="B95" t="s">
        <v>141</v>
      </c>
      <c r="D95">
        <v>502.75441373500001</v>
      </c>
      <c r="E95">
        <v>503.06279999999998</v>
      </c>
      <c r="F95" s="46">
        <v>2781</v>
      </c>
      <c r="G95" s="92">
        <v>0.30838626499996735</v>
      </c>
      <c r="H95" t="s">
        <v>214</v>
      </c>
      <c r="I95" t="s">
        <v>149</v>
      </c>
      <c r="J95" s="503">
        <v>6.5466101694915254E-3</v>
      </c>
      <c r="Q95" s="407"/>
      <c r="R95" s="504">
        <v>162.05282</v>
      </c>
      <c r="S95" s="486">
        <v>120.04226</v>
      </c>
      <c r="T95" s="504"/>
      <c r="U95" s="486">
        <v>90.031694999999999</v>
      </c>
      <c r="V95" s="486" t="s">
        <v>218</v>
      </c>
      <c r="W95" s="46"/>
      <c r="X95" s="486">
        <v>90.031694999999999</v>
      </c>
      <c r="AJ95" s="212"/>
      <c r="AP95" s="9"/>
    </row>
    <row r="96" spans="1:104">
      <c r="A96" t="s">
        <v>138</v>
      </c>
      <c r="B96" t="s">
        <v>141</v>
      </c>
      <c r="D96">
        <v>475.74351473500002</v>
      </c>
      <c r="E96">
        <v>476.16090000000003</v>
      </c>
      <c r="F96" s="46">
        <v>2576</v>
      </c>
      <c r="G96" s="92">
        <v>0.41738526500000717</v>
      </c>
      <c r="H96" t="s">
        <v>212</v>
      </c>
      <c r="I96" t="s">
        <v>149</v>
      </c>
      <c r="J96" s="503">
        <v>6.064030131826742E-3</v>
      </c>
      <c r="Q96" s="407"/>
      <c r="R96" s="479">
        <f>SUM(R94:R95)</f>
        <v>462.15846799999997</v>
      </c>
      <c r="S96" s="479">
        <f>SUM(S94:S95)</f>
        <v>420.14790799999997</v>
      </c>
      <c r="T96" s="504"/>
      <c r="U96" s="486">
        <f>SUM(U94:U95)</f>
        <v>390.13734299999999</v>
      </c>
      <c r="V96" s="486"/>
      <c r="W96" s="46"/>
      <c r="X96" s="407">
        <v>300.10564799999997</v>
      </c>
      <c r="AJ96" s="212"/>
      <c r="AP96" s="9"/>
    </row>
    <row r="97" spans="1:72">
      <c r="A97" t="s">
        <v>119</v>
      </c>
      <c r="B97" t="s">
        <v>220</v>
      </c>
      <c r="D97">
        <v>658.80722573499997</v>
      </c>
      <c r="E97">
        <v>658.4556</v>
      </c>
      <c r="F97" s="46">
        <v>1163</v>
      </c>
      <c r="G97" s="92">
        <v>-0.35162573499997052</v>
      </c>
      <c r="H97" t="s">
        <v>171</v>
      </c>
      <c r="J97" s="505">
        <v>2.737758945386064E-3</v>
      </c>
      <c r="Q97" s="407"/>
      <c r="R97" s="407"/>
      <c r="S97" s="407"/>
      <c r="T97" s="504"/>
      <c r="U97" s="486"/>
      <c r="V97" s="486"/>
      <c r="W97" s="46"/>
      <c r="X97" s="330">
        <f>SUM(X94:X96)</f>
        <v>480.169038</v>
      </c>
      <c r="AJ97" s="212"/>
      <c r="AP97" s="9"/>
    </row>
    <row r="98" spans="1:72">
      <c r="A98" t="s">
        <v>144</v>
      </c>
      <c r="B98" t="s">
        <v>139</v>
      </c>
      <c r="D98">
        <v>992.50157547000003</v>
      </c>
      <c r="E98">
        <v>992.6952</v>
      </c>
      <c r="F98" s="46">
        <v>14850</v>
      </c>
      <c r="G98" s="92">
        <v>0.19362452999996549</v>
      </c>
      <c r="H98" t="s">
        <v>173</v>
      </c>
      <c r="J98" s="503">
        <v>1</v>
      </c>
      <c r="T98" s="71"/>
      <c r="U98" s="9"/>
      <c r="V98" s="9"/>
      <c r="W98" s="46"/>
      <c r="X98" s="92"/>
      <c r="AJ98" s="212"/>
    </row>
    <row r="99" spans="1:72">
      <c r="A99" t="s">
        <v>211</v>
      </c>
      <c r="B99" t="s">
        <v>139</v>
      </c>
      <c r="D99">
        <v>975.47500146999994</v>
      </c>
      <c r="E99">
        <v>975.76499999999999</v>
      </c>
      <c r="F99" s="46">
        <v>1038</v>
      </c>
      <c r="G99" s="92">
        <v>0.28999853000004805</v>
      </c>
      <c r="H99" t="s">
        <v>212</v>
      </c>
      <c r="I99" t="s">
        <v>149</v>
      </c>
      <c r="J99" s="503">
        <v>6.9898989898989905E-2</v>
      </c>
      <c r="BD99" s="135" t="s">
        <v>419</v>
      </c>
      <c r="BE99" s="189"/>
      <c r="BF99" s="189"/>
      <c r="BG99" s="189"/>
      <c r="BH99" s="189"/>
      <c r="BI99" s="189"/>
      <c r="BJ99" s="189"/>
      <c r="BK99" s="189"/>
    </row>
    <row r="100" spans="1:72">
      <c r="A100" t="s">
        <v>142</v>
      </c>
      <c r="B100" t="s">
        <v>139</v>
      </c>
      <c r="D100">
        <v>974.49099546999992</v>
      </c>
      <c r="E100">
        <v>974.63040000000001</v>
      </c>
      <c r="F100" s="46">
        <v>277.7</v>
      </c>
      <c r="G100" s="92">
        <v>0.13940453000009256</v>
      </c>
      <c r="H100" t="s">
        <v>209</v>
      </c>
      <c r="J100" s="503">
        <v>1.87003367003367E-2</v>
      </c>
      <c r="X100">
        <f>Y100+Y107</f>
        <v>108.04226</v>
      </c>
      <c r="Y100">
        <v>90.031694999999999</v>
      </c>
    </row>
    <row r="101" spans="1:72">
      <c r="A101" t="s">
        <v>142</v>
      </c>
      <c r="B101" t="s">
        <v>141</v>
      </c>
      <c r="D101" t="s">
        <v>74</v>
      </c>
      <c r="BS101" s="90" t="s">
        <v>420</v>
      </c>
    </row>
    <row r="102" spans="1:72">
      <c r="A102" t="s">
        <v>217</v>
      </c>
      <c r="B102" t="s">
        <v>141</v>
      </c>
      <c r="C102" s="41"/>
      <c r="D102" t="s">
        <v>74</v>
      </c>
      <c r="F102" s="9"/>
      <c r="G102" s="9"/>
      <c r="H102" s="46" t="s">
        <v>218</v>
      </c>
      <c r="I102" s="92" t="s">
        <v>149</v>
      </c>
      <c r="AU102" t="s">
        <v>110</v>
      </c>
      <c r="AZ102" t="s">
        <v>113</v>
      </c>
    </row>
    <row r="103" spans="1:72" ht="17.399999999999999">
      <c r="C103" s="473" t="s">
        <v>421</v>
      </c>
      <c r="E103" s="347" t="s">
        <v>303</v>
      </c>
      <c r="K103" s="152" t="s">
        <v>120</v>
      </c>
      <c r="P103" s="152" t="s">
        <v>124</v>
      </c>
      <c r="U103" s="152" t="s">
        <v>126</v>
      </c>
      <c r="Z103" t="s">
        <v>127</v>
      </c>
      <c r="AE103" t="s">
        <v>128</v>
      </c>
      <c r="AJ103" t="s">
        <v>129</v>
      </c>
      <c r="AP103" t="s">
        <v>124</v>
      </c>
      <c r="AZ103" t="s">
        <v>208</v>
      </c>
      <c r="BT103" s="506"/>
    </row>
    <row r="104" spans="1:72">
      <c r="C104" s="41"/>
      <c r="D104" s="41"/>
      <c r="E104" s="52" t="s">
        <v>304</v>
      </c>
      <c r="F104" s="131" t="s">
        <v>171</v>
      </c>
      <c r="G104" s="9"/>
      <c r="H104" s="9"/>
      <c r="I104" s="9"/>
      <c r="J104" t="s">
        <v>305</v>
      </c>
      <c r="K104" s="132" t="s">
        <v>172</v>
      </c>
      <c r="L104" s="133"/>
      <c r="M104" s="133"/>
      <c r="O104" s="102" t="s">
        <v>149</v>
      </c>
      <c r="T104" s="102" t="s">
        <v>149</v>
      </c>
      <c r="W104" s="46"/>
      <c r="Y104" s="39" t="s">
        <v>150</v>
      </c>
      <c r="Z104" s="39"/>
      <c r="AA104" s="39"/>
      <c r="AB104" s="39"/>
      <c r="AN104" s="37">
        <f>AI108+AP84</f>
        <v>509.20241200000004</v>
      </c>
      <c r="AT104" t="s">
        <v>422</v>
      </c>
      <c r="AV104" t="s">
        <v>44</v>
      </c>
      <c r="AW104" t="s">
        <v>44</v>
      </c>
      <c r="AY104" t="s">
        <v>61</v>
      </c>
      <c r="AZ104" t="s">
        <v>422</v>
      </c>
      <c r="BA104" t="s">
        <v>44</v>
      </c>
      <c r="BB104" t="s">
        <v>44</v>
      </c>
      <c r="BD104" t="s">
        <v>61</v>
      </c>
      <c r="BG104" t="s">
        <v>44</v>
      </c>
      <c r="BH104" t="s">
        <v>44</v>
      </c>
      <c r="BJ104" t="s">
        <v>61</v>
      </c>
      <c r="BN104" t="s">
        <v>44</v>
      </c>
      <c r="BO104" t="s">
        <v>44</v>
      </c>
      <c r="BQ104" t="s">
        <v>61</v>
      </c>
    </row>
    <row r="105" spans="1:72">
      <c r="C105" s="53" t="s">
        <v>114</v>
      </c>
      <c r="D105" s="54" t="s">
        <v>355</v>
      </c>
      <c r="E105" s="134" t="s">
        <v>173</v>
      </c>
      <c r="F105" s="135" t="s">
        <v>174</v>
      </c>
      <c r="G105" s="108" t="s">
        <v>175</v>
      </c>
      <c r="H105" s="109" t="s">
        <v>64</v>
      </c>
      <c r="I105" s="109" t="s">
        <v>116</v>
      </c>
      <c r="J105" s="106" t="s">
        <v>100</v>
      </c>
      <c r="K105" s="107" t="s">
        <v>423</v>
      </c>
      <c r="L105" s="107" t="s">
        <v>423</v>
      </c>
      <c r="M105" s="109" t="s">
        <v>64</v>
      </c>
      <c r="N105" s="109" t="s">
        <v>116</v>
      </c>
      <c r="O105" s="108" t="s">
        <v>134</v>
      </c>
      <c r="P105" s="110" t="s">
        <v>424</v>
      </c>
      <c r="Q105" s="110" t="s">
        <v>424</v>
      </c>
      <c r="R105" s="109" t="s">
        <v>64</v>
      </c>
      <c r="S105" s="109" t="s">
        <v>116</v>
      </c>
      <c r="T105" s="55">
        <v>150</v>
      </c>
      <c r="U105" s="111" t="s">
        <v>425</v>
      </c>
      <c r="V105" s="111" t="s">
        <v>425</v>
      </c>
      <c r="W105" s="109" t="s">
        <v>64</v>
      </c>
      <c r="X105" s="109" t="s">
        <v>61</v>
      </c>
      <c r="Y105" s="108" t="s">
        <v>158</v>
      </c>
      <c r="Z105" s="91" t="s">
        <v>426</v>
      </c>
      <c r="AA105" s="91" t="s">
        <v>426</v>
      </c>
      <c r="AB105" s="5"/>
      <c r="AC105" s="109" t="s">
        <v>116</v>
      </c>
      <c r="AD105" s="108" t="s">
        <v>160</v>
      </c>
      <c r="AE105" s="112" t="s">
        <v>427</v>
      </c>
      <c r="AF105" s="112" t="s">
        <v>427</v>
      </c>
      <c r="AG105" s="109"/>
      <c r="AH105" s="109" t="s">
        <v>116</v>
      </c>
      <c r="AI105" s="108" t="s">
        <v>163</v>
      </c>
      <c r="AJ105" s="91" t="s">
        <v>428</v>
      </c>
      <c r="AK105" s="91" t="s">
        <v>428</v>
      </c>
      <c r="AL105" s="109"/>
      <c r="AM105" s="109" t="s">
        <v>116</v>
      </c>
      <c r="AN105" s="109"/>
      <c r="AO105" s="108" t="s">
        <v>306</v>
      </c>
      <c r="AP105" s="112" t="s">
        <v>429</v>
      </c>
      <c r="AQ105" s="112" t="s">
        <v>429</v>
      </c>
      <c r="AR105" s="109"/>
      <c r="AS105" s="109" t="s">
        <v>116</v>
      </c>
      <c r="AT105" t="s">
        <v>121</v>
      </c>
      <c r="AV105" t="s">
        <v>208</v>
      </c>
      <c r="AW105" t="s">
        <v>122</v>
      </c>
      <c r="AX105" t="s">
        <v>64</v>
      </c>
      <c r="AY105" t="s">
        <v>65</v>
      </c>
      <c r="AZ105" t="s">
        <v>131</v>
      </c>
      <c r="BA105" t="s">
        <v>132</v>
      </c>
      <c r="BB105" t="s">
        <v>132</v>
      </c>
      <c r="BC105" t="s">
        <v>64</v>
      </c>
      <c r="BD105" t="s">
        <v>65</v>
      </c>
      <c r="BG105" t="s">
        <v>208</v>
      </c>
      <c r="BH105" t="s">
        <v>122</v>
      </c>
      <c r="BI105" t="s">
        <v>64</v>
      </c>
      <c r="BJ105" t="s">
        <v>65</v>
      </c>
      <c r="BN105" t="s">
        <v>208</v>
      </c>
      <c r="BO105" t="s">
        <v>122</v>
      </c>
      <c r="BP105" t="s">
        <v>64</v>
      </c>
      <c r="BQ105" t="s">
        <v>65</v>
      </c>
    </row>
    <row r="106" spans="1:72">
      <c r="C106" s="345" t="s">
        <v>356</v>
      </c>
      <c r="D106" s="13" t="s">
        <v>45</v>
      </c>
      <c r="E106" s="109" t="s">
        <v>177</v>
      </c>
      <c r="F106" s="138" t="s">
        <v>67</v>
      </c>
      <c r="G106" s="109" t="s">
        <v>167</v>
      </c>
      <c r="H106" s="5"/>
      <c r="I106" s="109" t="s">
        <v>65</v>
      </c>
      <c r="J106" s="109" t="s">
        <v>117</v>
      </c>
      <c r="K106" s="113" t="s">
        <v>67</v>
      </c>
      <c r="L106" s="109" t="s">
        <v>167</v>
      </c>
      <c r="M106" s="5"/>
      <c r="N106" s="109" t="s">
        <v>65</v>
      </c>
      <c r="O106" s="103" t="s">
        <v>168</v>
      </c>
      <c r="P106" s="114" t="s">
        <v>67</v>
      </c>
      <c r="Q106" s="109" t="s">
        <v>167</v>
      </c>
      <c r="R106" s="5"/>
      <c r="S106" s="109" t="s">
        <v>65</v>
      </c>
      <c r="T106" s="67" t="s">
        <v>135</v>
      </c>
      <c r="U106" s="111" t="s">
        <v>67</v>
      </c>
      <c r="V106" s="109" t="s">
        <v>167</v>
      </c>
      <c r="W106" s="109"/>
      <c r="X106" s="109" t="s">
        <v>65</v>
      </c>
      <c r="Y106" s="5"/>
      <c r="Z106" s="91" t="s">
        <v>169</v>
      </c>
      <c r="AA106" s="5" t="s">
        <v>68</v>
      </c>
      <c r="AB106" s="5" t="s">
        <v>64</v>
      </c>
      <c r="AC106" s="109" t="s">
        <v>65</v>
      </c>
      <c r="AD106" s="109"/>
      <c r="AE106" s="91" t="s">
        <v>169</v>
      </c>
      <c r="AF106" s="5" t="s">
        <v>68</v>
      </c>
      <c r="AG106" s="109" t="s">
        <v>170</v>
      </c>
      <c r="AH106" s="109" t="s">
        <v>65</v>
      </c>
      <c r="AI106" s="109"/>
      <c r="AJ106" s="91" t="s">
        <v>169</v>
      </c>
      <c r="AK106" s="5" t="s">
        <v>68</v>
      </c>
      <c r="AL106" s="109" t="s">
        <v>170</v>
      </c>
      <c r="AM106" s="109" t="s">
        <v>65</v>
      </c>
      <c r="AN106" s="109"/>
      <c r="AO106" s="109" t="s">
        <v>208</v>
      </c>
      <c r="AP106" s="112" t="s">
        <v>169</v>
      </c>
      <c r="AQ106" s="5" t="s">
        <v>68</v>
      </c>
      <c r="AR106" s="109" t="s">
        <v>170</v>
      </c>
      <c r="AS106" s="109" t="s">
        <v>65</v>
      </c>
      <c r="AU106" s="407" t="s">
        <v>208</v>
      </c>
      <c r="AV106" t="s">
        <v>67</v>
      </c>
      <c r="AW106" t="s">
        <v>68</v>
      </c>
      <c r="AZ106" s="407">
        <v>54.010559999999998</v>
      </c>
      <c r="BA106" t="s">
        <v>67</v>
      </c>
      <c r="BB106" t="s">
        <v>68</v>
      </c>
      <c r="BF106" t="s">
        <v>208</v>
      </c>
      <c r="BG106" t="s">
        <v>67</v>
      </c>
      <c r="BH106" t="s">
        <v>68</v>
      </c>
      <c r="BM106" t="s">
        <v>208</v>
      </c>
      <c r="BN106" t="s">
        <v>67</v>
      </c>
      <c r="BO106" t="s">
        <v>68</v>
      </c>
      <c r="BS106" s="90" t="s">
        <v>430</v>
      </c>
      <c r="BT106">
        <v>205.082448</v>
      </c>
    </row>
    <row r="107" spans="1:72">
      <c r="B107" s="402">
        <v>1</v>
      </c>
      <c r="C107" s="209" t="s">
        <v>133</v>
      </c>
      <c r="D107" s="13" t="s">
        <v>59</v>
      </c>
      <c r="E107" s="71">
        <v>162.05282</v>
      </c>
      <c r="F107" s="139">
        <f>F67+E107</f>
        <v>319.16120799999999</v>
      </c>
      <c r="G107" s="115" t="s">
        <v>74</v>
      </c>
      <c r="H107" s="116"/>
      <c r="I107" s="117"/>
      <c r="J107" s="9">
        <v>120.04226</v>
      </c>
      <c r="K107" s="118">
        <f>F107-J107</f>
        <v>199.11894799999999</v>
      </c>
      <c r="L107" s="115" t="s">
        <v>74</v>
      </c>
      <c r="M107" s="116"/>
      <c r="N107" s="5"/>
      <c r="O107" s="9">
        <v>90.031694999999999</v>
      </c>
      <c r="P107" s="119">
        <f>F107-O107</f>
        <v>229.12951299999997</v>
      </c>
      <c r="Q107" s="119">
        <v>229.19149999999999</v>
      </c>
      <c r="R107" s="124">
        <v>778.5</v>
      </c>
      <c r="S107" s="117">
        <f>Q107-P107</f>
        <v>6.1987000000016224E-2</v>
      </c>
      <c r="T107" s="120">
        <v>150.05282399999999</v>
      </c>
      <c r="U107" s="121">
        <f>F107-T107</f>
        <v>169.108384</v>
      </c>
      <c r="V107" s="121">
        <v>169.2124</v>
      </c>
      <c r="W107" s="128">
        <v>126.7</v>
      </c>
      <c r="X107" s="117">
        <f>V107-U107</f>
        <v>0.10401600000000144</v>
      </c>
      <c r="Y107">
        <v>18.010565</v>
      </c>
      <c r="Z107" s="76">
        <f>F107-Y107</f>
        <v>301.150643</v>
      </c>
      <c r="AA107" s="76">
        <v>301.48579999999998</v>
      </c>
      <c r="AB107" s="77">
        <v>643.4</v>
      </c>
      <c r="AC107" s="117">
        <f>AA107-Z107</f>
        <v>0.33515699999998105</v>
      </c>
      <c r="AD107">
        <v>36.021129999999999</v>
      </c>
      <c r="AE107" s="76">
        <f>F107-AD107</f>
        <v>283.14007800000002</v>
      </c>
      <c r="AF107" s="76">
        <v>283.39699999999999</v>
      </c>
      <c r="AG107" s="77">
        <v>159.9</v>
      </c>
      <c r="AH107" s="117">
        <f>AF107-AE107</f>
        <v>0.25692199999997456</v>
      </c>
      <c r="AI107">
        <v>54.031694999999999</v>
      </c>
      <c r="AJ107" s="76">
        <f>F107-AI107</f>
        <v>265.12951299999997</v>
      </c>
      <c r="AK107" s="76">
        <v>265.31659999999999</v>
      </c>
      <c r="AL107" s="77">
        <v>140.5</v>
      </c>
      <c r="AM107" s="117">
        <f>AK107-AJ107</f>
        <v>0.18708700000001954</v>
      </c>
      <c r="AN107" s="5"/>
      <c r="AO107" s="9">
        <v>84.042259999999999</v>
      </c>
      <c r="AP107" s="76">
        <f>F107-AO107</f>
        <v>235.11894799999999</v>
      </c>
      <c r="AQ107" s="76">
        <v>235.16890000000001</v>
      </c>
      <c r="AR107" s="77">
        <v>58.92</v>
      </c>
      <c r="AS107" s="117">
        <f>AQ107-AP107</f>
        <v>4.995200000001887E-2</v>
      </c>
      <c r="AT107">
        <v>24</v>
      </c>
      <c r="AU107" s="507">
        <v>198.07395500000001</v>
      </c>
      <c r="AV107" s="486">
        <f t="shared" ref="AV107:AV114" si="62">F107-AU107</f>
        <v>121.08725299999998</v>
      </c>
      <c r="AW107" t="s">
        <v>93</v>
      </c>
      <c r="AZ107" s="8">
        <v>108.04226</v>
      </c>
      <c r="BA107" s="9">
        <f>F107-AZ107</f>
        <v>211.11894799999999</v>
      </c>
      <c r="BC107">
        <v>543</v>
      </c>
      <c r="BD107">
        <v>0.13915200000002415</v>
      </c>
      <c r="BF107" s="431">
        <v>258.09508399999999</v>
      </c>
      <c r="BG107" s="508">
        <f>F107-BF107</f>
        <v>61.066124000000002</v>
      </c>
      <c r="BH107" t="s">
        <v>93</v>
      </c>
      <c r="BI107" s="46"/>
      <c r="BM107" s="509">
        <v>258.09508399999999</v>
      </c>
      <c r="BN107" s="9" t="s">
        <v>93</v>
      </c>
      <c r="BQ107" s="188"/>
    </row>
    <row r="108" spans="1:72">
      <c r="B108" s="402">
        <v>2</v>
      </c>
      <c r="C108" s="348">
        <v>24.601199999999999</v>
      </c>
      <c r="D108" s="15" t="s">
        <v>56</v>
      </c>
      <c r="E108" s="71">
        <v>162.05282</v>
      </c>
      <c r="F108" s="139">
        <f t="shared" ref="F108:F115" si="63">F68+E108</f>
        <v>584.22321199999999</v>
      </c>
      <c r="G108" s="115" t="s">
        <v>74</v>
      </c>
      <c r="H108" s="116"/>
      <c r="I108" s="117"/>
      <c r="J108" s="9">
        <v>120.04226</v>
      </c>
      <c r="K108" s="118">
        <f t="shared" ref="K108:K114" si="64">F108-J108</f>
        <v>464.18095199999999</v>
      </c>
      <c r="L108" s="118">
        <v>464.39179999999999</v>
      </c>
      <c r="M108" s="123">
        <v>1289</v>
      </c>
      <c r="N108" s="117">
        <f t="shared" ref="N108:N113" si="65">L108-K108</f>
        <v>0.21084799999999859</v>
      </c>
      <c r="O108" s="9">
        <v>90.031694999999999</v>
      </c>
      <c r="P108" s="119">
        <f t="shared" ref="P108:P114" si="66">F108-O108</f>
        <v>494.19151699999998</v>
      </c>
      <c r="Q108" s="119">
        <v>494.04070000000002</v>
      </c>
      <c r="R108" s="124">
        <v>480.7</v>
      </c>
      <c r="S108" s="117">
        <f t="shared" ref="S108:S113" si="67">Q108-P108</f>
        <v>-0.1508169999999609</v>
      </c>
      <c r="T108" s="120">
        <v>150.05282399999999</v>
      </c>
      <c r="U108" s="121">
        <f t="shared" ref="U108:U114" si="68">F108-T108</f>
        <v>434.170388</v>
      </c>
      <c r="V108" s="121">
        <v>434.41109999999998</v>
      </c>
      <c r="W108" s="128">
        <v>4296</v>
      </c>
      <c r="X108" s="117">
        <f t="shared" ref="X108:X114" si="69">V108-U108</f>
        <v>0.24071199999997361</v>
      </c>
      <c r="Y108">
        <v>18.010565</v>
      </c>
      <c r="Z108" s="76">
        <f t="shared" ref="Z108:Z114" si="70">F108-Y108</f>
        <v>566.21264699999995</v>
      </c>
      <c r="AA108" s="115" t="s">
        <v>74</v>
      </c>
      <c r="AB108" s="116"/>
      <c r="AC108" s="117"/>
      <c r="AD108">
        <v>36.021129999999999</v>
      </c>
      <c r="AE108" s="76">
        <f t="shared" ref="AE108:AE114" si="71">F108-AD108</f>
        <v>548.20208200000002</v>
      </c>
      <c r="AF108" s="76">
        <v>548.55240000000003</v>
      </c>
      <c r="AG108" s="77">
        <v>6446</v>
      </c>
      <c r="AH108" s="117">
        <f t="shared" ref="AH108:AH114" si="72">AF108-AE108</f>
        <v>0.35031800000001567</v>
      </c>
      <c r="AI108">
        <v>54.031694999999999</v>
      </c>
      <c r="AJ108" s="76">
        <f t="shared" ref="AJ108:AJ114" si="73">F108-AI108</f>
        <v>530.19151699999998</v>
      </c>
      <c r="AK108" s="76">
        <v>529.99710000000005</v>
      </c>
      <c r="AL108" s="77">
        <v>11080</v>
      </c>
      <c r="AM108" s="117">
        <f t="shared" ref="AM108:AM113" si="74">AK108-AJ108</f>
        <v>-0.19441699999993034</v>
      </c>
      <c r="AN108" s="117"/>
      <c r="AO108" s="9">
        <v>84.042259999999999</v>
      </c>
      <c r="AP108" s="76">
        <f t="shared" ref="AP108:AP114" si="75">F108-AO108</f>
        <v>500.18095199999999</v>
      </c>
      <c r="AQ108" s="76">
        <v>500.20030000000003</v>
      </c>
      <c r="AR108" s="77">
        <v>986.2</v>
      </c>
      <c r="AS108" s="117">
        <f t="shared" ref="AS108:AS113" si="76">AQ108-AP108</f>
        <v>1.9348000000036336E-2</v>
      </c>
      <c r="AT108">
        <v>24</v>
      </c>
      <c r="AU108" s="9">
        <v>198.07395500000001</v>
      </c>
      <c r="AV108" s="486">
        <f t="shared" si="62"/>
        <v>386.14925699999998</v>
      </c>
      <c r="AW108" t="s">
        <v>55</v>
      </c>
      <c r="AZ108" s="8">
        <v>108.04226</v>
      </c>
      <c r="BA108" s="9">
        <f t="shared" ref="BA108:BA114" si="77">F108-AZ108</f>
        <v>476.18095199999999</v>
      </c>
      <c r="BC108">
        <v>2576</v>
      </c>
      <c r="BD108">
        <v>-2.005199999996421E-2</v>
      </c>
      <c r="BF108" s="8">
        <v>258.09508399999999</v>
      </c>
      <c r="BG108" s="508">
        <f t="shared" ref="BG108:BG114" si="78">F108-BF108</f>
        <v>326.128128</v>
      </c>
      <c r="BH108" s="508">
        <v>326.03550000000001</v>
      </c>
      <c r="BI108" s="510">
        <v>295.10000000000002</v>
      </c>
      <c r="BJ108" s="92">
        <f>BH108-BG108</f>
        <v>-9.2627999999990607E-2</v>
      </c>
      <c r="BM108">
        <v>228.08452</v>
      </c>
      <c r="BN108" s="511">
        <f t="shared" ref="BN108:BN114" si="79">F108-BM108</f>
        <v>356.13869199999999</v>
      </c>
      <c r="BO108" t="s">
        <v>74</v>
      </c>
      <c r="BP108" s="46"/>
      <c r="BQ108" s="92"/>
      <c r="BT108">
        <v>204.074623</v>
      </c>
    </row>
    <row r="109" spans="1:72">
      <c r="B109" s="402">
        <v>3</v>
      </c>
      <c r="C109" s="11" t="s">
        <v>287</v>
      </c>
      <c r="D109" s="18" t="s">
        <v>286</v>
      </c>
      <c r="E109" s="71">
        <v>162.05282</v>
      </c>
      <c r="F109" s="139">
        <f t="shared" si="63"/>
        <v>713.265805</v>
      </c>
      <c r="G109" s="115" t="s">
        <v>74</v>
      </c>
      <c r="H109" s="116"/>
      <c r="I109" s="117"/>
      <c r="J109" s="9">
        <v>120.04226</v>
      </c>
      <c r="K109" s="118">
        <f t="shared" si="64"/>
        <v>593.22354500000006</v>
      </c>
      <c r="L109" s="118">
        <v>593.53750000000002</v>
      </c>
      <c r="M109" s="403">
        <v>364.4</v>
      </c>
      <c r="N109" s="117">
        <f t="shared" si="65"/>
        <v>0.31395499999996446</v>
      </c>
      <c r="O109" s="9">
        <v>90.031694999999999</v>
      </c>
      <c r="P109" s="119">
        <f t="shared" si="66"/>
        <v>623.23410999999999</v>
      </c>
      <c r="Q109" s="119">
        <v>622.94449999999995</v>
      </c>
      <c r="R109" s="124">
        <v>347</v>
      </c>
      <c r="S109" s="117">
        <f t="shared" si="67"/>
        <v>-0.28961000000003878</v>
      </c>
      <c r="T109" s="120">
        <v>150.05282399999999</v>
      </c>
      <c r="U109" s="121">
        <f t="shared" si="68"/>
        <v>563.21298100000001</v>
      </c>
      <c r="V109" s="115" t="s">
        <v>74</v>
      </c>
      <c r="W109" s="116"/>
      <c r="X109" s="117"/>
      <c r="Y109">
        <v>18.010565</v>
      </c>
      <c r="Z109" s="76">
        <f t="shared" si="70"/>
        <v>695.25523999999996</v>
      </c>
      <c r="AA109" s="76">
        <v>695.55709999999999</v>
      </c>
      <c r="AB109" s="77">
        <v>280.3</v>
      </c>
      <c r="AC109" s="117">
        <f t="shared" ref="AC109:AC114" si="80">AA109-Z109</f>
        <v>0.30186000000003332</v>
      </c>
      <c r="AD109">
        <v>36.021129999999999</v>
      </c>
      <c r="AE109" s="76">
        <f t="shared" si="71"/>
        <v>677.24467500000003</v>
      </c>
      <c r="AF109" s="76">
        <v>676.96090000000004</v>
      </c>
      <c r="AG109" s="77">
        <v>539.6</v>
      </c>
      <c r="AH109" s="117">
        <f t="shared" si="72"/>
        <v>-0.28377499999999145</v>
      </c>
      <c r="AI109">
        <v>54.031694999999999</v>
      </c>
      <c r="AJ109" s="76">
        <f t="shared" si="73"/>
        <v>659.23410999999999</v>
      </c>
      <c r="AK109" s="115" t="s">
        <v>74</v>
      </c>
      <c r="AL109" s="116"/>
      <c r="AM109" s="117"/>
      <c r="AN109" s="117"/>
      <c r="AO109" s="9">
        <v>84.042259999999999</v>
      </c>
      <c r="AP109" s="76">
        <f t="shared" si="75"/>
        <v>629.22354500000006</v>
      </c>
      <c r="AQ109" s="76">
        <v>629.61689999999999</v>
      </c>
      <c r="AR109" s="77">
        <v>311.7</v>
      </c>
      <c r="AS109" s="117">
        <f t="shared" si="76"/>
        <v>0.39335499999992862</v>
      </c>
      <c r="AT109">
        <v>24</v>
      </c>
      <c r="AU109" s="9">
        <v>198.07395500000001</v>
      </c>
      <c r="AV109" s="486">
        <f t="shared" si="62"/>
        <v>515.19184999999993</v>
      </c>
      <c r="AW109" s="486">
        <v>515.15970000000004</v>
      </c>
      <c r="AX109" s="46">
        <v>1546</v>
      </c>
      <c r="AY109" s="92">
        <f>AW109-AV109</f>
        <v>-3.2149999999887768E-2</v>
      </c>
      <c r="AZ109" s="8">
        <v>108.04226</v>
      </c>
      <c r="BA109" s="9">
        <f t="shared" si="77"/>
        <v>605.22354500000006</v>
      </c>
      <c r="BC109">
        <v>866.5</v>
      </c>
      <c r="BD109">
        <v>0.34105499999998301</v>
      </c>
      <c r="BF109" s="8">
        <v>258.09508399999999</v>
      </c>
      <c r="BG109" s="508">
        <f t="shared" si="78"/>
        <v>455.17072100000001</v>
      </c>
      <c r="BH109" s="508">
        <v>455.52589999999998</v>
      </c>
      <c r="BI109" s="510">
        <v>605.6</v>
      </c>
      <c r="BJ109" s="92">
        <f t="shared" ref="BJ109:BJ113" si="81">BH109-BG109</f>
        <v>0.35517899999996416</v>
      </c>
      <c r="BM109">
        <v>228.08452</v>
      </c>
      <c r="BN109" s="511">
        <f t="shared" si="79"/>
        <v>485.181285</v>
      </c>
      <c r="BO109" s="509">
        <v>485.61099999999999</v>
      </c>
      <c r="BP109" s="512">
        <v>731.7</v>
      </c>
      <c r="BQ109" s="92">
        <f t="shared" ref="BQ109:BQ112" si="82">BO109-BN109</f>
        <v>0.42971499999998741</v>
      </c>
    </row>
    <row r="110" spans="1:72">
      <c r="B110" s="402">
        <v>4</v>
      </c>
      <c r="C110" s="11"/>
      <c r="D110" s="18" t="s">
        <v>288</v>
      </c>
      <c r="E110" s="71">
        <v>162.05282</v>
      </c>
      <c r="F110" s="139">
        <f t="shared" si="63"/>
        <v>826.34986900000001</v>
      </c>
      <c r="G110" s="139">
        <v>826.51959999999997</v>
      </c>
      <c r="H110" s="140">
        <v>256.89999999999998</v>
      </c>
      <c r="I110" s="117">
        <f t="shared" ref="I110:I113" si="83">G110-F110</f>
        <v>0.16973099999995611</v>
      </c>
      <c r="J110" s="9">
        <v>120.04226</v>
      </c>
      <c r="K110" s="118">
        <f t="shared" si="64"/>
        <v>706.30760899999996</v>
      </c>
      <c r="L110" s="118">
        <v>706.63260000000002</v>
      </c>
      <c r="M110" s="403">
        <v>208.6</v>
      </c>
      <c r="N110" s="117">
        <f t="shared" si="65"/>
        <v>0.3249910000000682</v>
      </c>
      <c r="O110" s="9">
        <v>90.031694999999999</v>
      </c>
      <c r="P110" s="119">
        <f t="shared" si="66"/>
        <v>736.318174</v>
      </c>
      <c r="Q110" s="119">
        <v>736.43619999999999</v>
      </c>
      <c r="R110" s="124">
        <v>3127</v>
      </c>
      <c r="S110" s="117">
        <f t="shared" si="67"/>
        <v>0.1180259999999862</v>
      </c>
      <c r="T110" s="120">
        <v>150.05282399999999</v>
      </c>
      <c r="U110" s="121">
        <f t="shared" si="68"/>
        <v>676.29704500000003</v>
      </c>
      <c r="V110" s="121">
        <v>676.34439999999995</v>
      </c>
      <c r="W110" s="128">
        <v>1530</v>
      </c>
      <c r="X110" s="117">
        <f t="shared" si="69"/>
        <v>4.7354999999924985E-2</v>
      </c>
      <c r="Y110">
        <v>18.010565</v>
      </c>
      <c r="Z110" s="76">
        <f t="shared" si="70"/>
        <v>808.33930399999997</v>
      </c>
      <c r="AA110" s="76">
        <v>808.49980000000005</v>
      </c>
      <c r="AB110" s="77">
        <v>1332</v>
      </c>
      <c r="AC110" s="117">
        <f t="shared" si="80"/>
        <v>0.16049600000008013</v>
      </c>
      <c r="AD110">
        <v>36.021129999999999</v>
      </c>
      <c r="AE110" s="76">
        <f t="shared" si="71"/>
        <v>790.32873900000004</v>
      </c>
      <c r="AF110" s="76">
        <v>790.6069</v>
      </c>
      <c r="AG110" s="77">
        <v>417.9</v>
      </c>
      <c r="AH110" s="117">
        <f t="shared" si="72"/>
        <v>0.27816099999995458</v>
      </c>
      <c r="AI110">
        <v>54.031694999999999</v>
      </c>
      <c r="AJ110" s="76">
        <f t="shared" si="73"/>
        <v>772.318174</v>
      </c>
      <c r="AK110" s="76">
        <v>772.15300000000002</v>
      </c>
      <c r="AL110" s="77">
        <v>1582</v>
      </c>
      <c r="AM110" s="117">
        <f t="shared" si="74"/>
        <v>-0.16517399999997906</v>
      </c>
      <c r="AN110" s="117"/>
      <c r="AO110" s="9">
        <v>84.042259999999999</v>
      </c>
      <c r="AP110" s="76">
        <f t="shared" si="75"/>
        <v>742.30760899999996</v>
      </c>
      <c r="AQ110" s="115" t="s">
        <v>74</v>
      </c>
      <c r="AR110" s="116"/>
      <c r="AS110" s="117"/>
      <c r="AT110">
        <v>24</v>
      </c>
      <c r="AU110" s="9">
        <v>198.07395500000001</v>
      </c>
      <c r="AV110" s="486">
        <f t="shared" si="62"/>
        <v>628.27591400000006</v>
      </c>
      <c r="AW110" s="486">
        <v>628.11170000000004</v>
      </c>
      <c r="AX110" s="46">
        <v>773.9</v>
      </c>
      <c r="AY110" s="92">
        <f t="shared" ref="AY110:AY113" si="84">AW110-AV110</f>
        <v>-0.1642140000000154</v>
      </c>
      <c r="AZ110" s="8">
        <v>108.04226</v>
      </c>
      <c r="BA110" s="9">
        <f t="shared" si="77"/>
        <v>718.30760899999996</v>
      </c>
      <c r="BC110">
        <v>902.2</v>
      </c>
      <c r="BD110">
        <v>0.34759100000007948</v>
      </c>
      <c r="BF110" s="8">
        <v>258.09508399999999</v>
      </c>
      <c r="BG110" s="508">
        <f t="shared" si="78"/>
        <v>568.25478500000008</v>
      </c>
      <c r="BH110" s="9" t="s">
        <v>74</v>
      </c>
      <c r="BI110" s="46"/>
      <c r="BJ110" s="92"/>
      <c r="BM110">
        <v>228.08452</v>
      </c>
      <c r="BN110" s="511">
        <f t="shared" si="79"/>
        <v>598.26534900000001</v>
      </c>
      <c r="BO110" t="s">
        <v>74</v>
      </c>
      <c r="BP110" s="46"/>
      <c r="BQ110" s="92"/>
      <c r="BS110" s="90" t="s">
        <v>431</v>
      </c>
      <c r="BT110">
        <v>219.085522</v>
      </c>
    </row>
    <row r="111" spans="1:72">
      <c r="B111" s="402">
        <v>5</v>
      </c>
      <c r="C111" s="41"/>
      <c r="D111" s="18" t="s">
        <v>76</v>
      </c>
      <c r="E111" s="71">
        <v>162.05282</v>
      </c>
      <c r="F111" s="139">
        <f t="shared" si="63"/>
        <v>897.38698299999999</v>
      </c>
      <c r="G111" s="115" t="s">
        <v>74</v>
      </c>
      <c r="H111" s="116"/>
      <c r="I111" s="117"/>
      <c r="J111" s="9">
        <v>120.04226</v>
      </c>
      <c r="K111" s="118">
        <f t="shared" si="64"/>
        <v>777.34472299999993</v>
      </c>
      <c r="L111" s="118">
        <v>777.70429999999999</v>
      </c>
      <c r="M111" s="403">
        <v>9813</v>
      </c>
      <c r="N111" s="117">
        <f t="shared" si="65"/>
        <v>0.35957700000005843</v>
      </c>
      <c r="O111" s="9">
        <v>90.031694999999999</v>
      </c>
      <c r="P111" s="119">
        <f t="shared" si="66"/>
        <v>807.35528799999997</v>
      </c>
      <c r="Q111" s="119">
        <v>807.50630000000001</v>
      </c>
      <c r="R111" s="124">
        <v>6252</v>
      </c>
      <c r="S111" s="117">
        <f t="shared" si="67"/>
        <v>0.15101200000003701</v>
      </c>
      <c r="T111" s="120">
        <v>150.05282399999999</v>
      </c>
      <c r="U111" s="121">
        <f t="shared" si="68"/>
        <v>747.334159</v>
      </c>
      <c r="V111" s="121">
        <v>747.20839999999998</v>
      </c>
      <c r="W111" s="128">
        <v>441.9</v>
      </c>
      <c r="X111" s="117">
        <f t="shared" si="69"/>
        <v>-0.12575900000001639</v>
      </c>
      <c r="Y111">
        <v>18.010565</v>
      </c>
      <c r="Z111" s="76">
        <f t="shared" si="70"/>
        <v>879.37641799999994</v>
      </c>
      <c r="AA111" s="76">
        <v>879.70590000000004</v>
      </c>
      <c r="AB111" s="77">
        <v>3845</v>
      </c>
      <c r="AC111" s="117">
        <f t="shared" si="80"/>
        <v>0.3294820000000982</v>
      </c>
      <c r="AD111">
        <v>36.021129999999999</v>
      </c>
      <c r="AE111" s="76">
        <f t="shared" si="71"/>
        <v>861.36585300000002</v>
      </c>
      <c r="AF111" s="76">
        <v>861.62180000000001</v>
      </c>
      <c r="AG111" s="77">
        <v>182.1</v>
      </c>
      <c r="AH111" s="117">
        <f t="shared" si="72"/>
        <v>0.25594699999999193</v>
      </c>
      <c r="AI111">
        <v>54.031694999999999</v>
      </c>
      <c r="AJ111" s="76">
        <f t="shared" si="73"/>
        <v>843.35528799999997</v>
      </c>
      <c r="AK111" s="115" t="s">
        <v>74</v>
      </c>
      <c r="AL111" s="116"/>
      <c r="AM111" s="117"/>
      <c r="AN111" s="117"/>
      <c r="AO111" s="9">
        <v>84.042259999999999</v>
      </c>
      <c r="AP111" s="76">
        <f t="shared" si="75"/>
        <v>813.34472299999993</v>
      </c>
      <c r="AQ111" s="115" t="s">
        <v>74</v>
      </c>
      <c r="AR111" s="116"/>
      <c r="AS111" s="117"/>
      <c r="AT111">
        <v>24</v>
      </c>
      <c r="AU111" s="9">
        <v>198.07395500000001</v>
      </c>
      <c r="AV111" s="486">
        <f t="shared" si="62"/>
        <v>699.31302800000003</v>
      </c>
      <c r="AW111" s="9" t="s">
        <v>55</v>
      </c>
      <c r="AX111" s="46"/>
      <c r="AY111" s="92"/>
      <c r="AZ111" s="8">
        <v>108.04226</v>
      </c>
      <c r="BA111" s="9">
        <f t="shared" si="77"/>
        <v>789.34472299999993</v>
      </c>
      <c r="BC111">
        <v>1180</v>
      </c>
      <c r="BD111">
        <v>0.22777700000006007</v>
      </c>
      <c r="BF111" s="8">
        <v>258.09508399999999</v>
      </c>
      <c r="BG111" s="508">
        <f t="shared" si="78"/>
        <v>639.29189900000006</v>
      </c>
      <c r="BH111" s="9" t="s">
        <v>74</v>
      </c>
      <c r="BI111" s="46"/>
      <c r="BJ111" s="92"/>
      <c r="BM111">
        <v>228.08452</v>
      </c>
      <c r="BN111" s="511">
        <f t="shared" si="79"/>
        <v>669.30246299999999</v>
      </c>
      <c r="BO111" s="509">
        <v>669.72220000000004</v>
      </c>
      <c r="BP111" s="512">
        <v>15700</v>
      </c>
      <c r="BQ111" s="92">
        <f t="shared" si="82"/>
        <v>0.41973700000005465</v>
      </c>
    </row>
    <row r="112" spans="1:72">
      <c r="B112" s="402">
        <v>6</v>
      </c>
      <c r="C112" s="41"/>
      <c r="D112" s="18" t="s">
        <v>76</v>
      </c>
      <c r="E112" s="71">
        <v>162.05282</v>
      </c>
      <c r="F112" s="139">
        <f t="shared" si="63"/>
        <v>968.42409699999996</v>
      </c>
      <c r="G112" s="139">
        <v>968.62390000000005</v>
      </c>
      <c r="H112" s="140">
        <v>149.6</v>
      </c>
      <c r="I112" s="117">
        <f t="shared" si="83"/>
        <v>0.1998030000000881</v>
      </c>
      <c r="J112" s="9">
        <v>120.04226</v>
      </c>
      <c r="K112" s="118">
        <f t="shared" si="64"/>
        <v>848.3818369999999</v>
      </c>
      <c r="L112" s="118">
        <v>848.79060000000004</v>
      </c>
      <c r="M112" s="403">
        <v>579.4</v>
      </c>
      <c r="N112" s="117">
        <f t="shared" si="65"/>
        <v>0.40876300000013543</v>
      </c>
      <c r="O112" s="9">
        <v>90.031694999999999</v>
      </c>
      <c r="P112" s="119">
        <f t="shared" si="66"/>
        <v>878.39240199999995</v>
      </c>
      <c r="Q112" s="119">
        <v>878.60199999999998</v>
      </c>
      <c r="R112" s="124">
        <v>11370</v>
      </c>
      <c r="S112" s="117">
        <f t="shared" si="67"/>
        <v>0.20959800000002815</v>
      </c>
      <c r="T112" s="120">
        <v>150.05282399999999</v>
      </c>
      <c r="U112" s="121">
        <f t="shared" si="68"/>
        <v>818.37127299999997</v>
      </c>
      <c r="V112" s="115" t="s">
        <v>74</v>
      </c>
      <c r="W112" s="116"/>
      <c r="X112" s="117"/>
      <c r="Y112">
        <v>18.010565</v>
      </c>
      <c r="Z112" s="76">
        <f t="shared" si="70"/>
        <v>950.41353199999992</v>
      </c>
      <c r="AA112" s="115" t="s">
        <v>74</v>
      </c>
      <c r="AB112" s="116"/>
      <c r="AC112" s="117"/>
      <c r="AD112">
        <v>36.021129999999999</v>
      </c>
      <c r="AE112" s="76">
        <f t="shared" si="71"/>
        <v>932.40296699999999</v>
      </c>
      <c r="AF112" s="76">
        <v>932.6191</v>
      </c>
      <c r="AG112" s="77">
        <v>365.1</v>
      </c>
      <c r="AH112" s="117">
        <f t="shared" si="72"/>
        <v>0.21613300000001345</v>
      </c>
      <c r="AI112">
        <v>54.031694999999999</v>
      </c>
      <c r="AJ112" s="76">
        <f t="shared" si="73"/>
        <v>914.39240199999995</v>
      </c>
      <c r="AK112" s="115" t="s">
        <v>74</v>
      </c>
      <c r="AL112" s="116"/>
      <c r="AM112" s="117"/>
      <c r="AN112" s="117"/>
      <c r="AO112" s="9">
        <v>84.042259999999999</v>
      </c>
      <c r="AP112" s="76">
        <f t="shared" si="75"/>
        <v>884.3818369999999</v>
      </c>
      <c r="AQ112" s="115" t="s">
        <v>74</v>
      </c>
      <c r="AR112" s="116"/>
      <c r="AS112" s="117"/>
      <c r="AT112">
        <v>24</v>
      </c>
      <c r="AU112" s="9">
        <v>198.07395500000001</v>
      </c>
      <c r="AV112" s="486">
        <f t="shared" si="62"/>
        <v>770.35014200000001</v>
      </c>
      <c r="AW112" s="486">
        <v>770.38229999999999</v>
      </c>
      <c r="AX112" s="313">
        <v>10250</v>
      </c>
      <c r="AY112" s="92">
        <f t="shared" si="84"/>
        <v>3.2157999999981257E-2</v>
      </c>
      <c r="AZ112" s="8">
        <v>108.04226</v>
      </c>
      <c r="BA112" s="9">
        <f t="shared" si="77"/>
        <v>860.3818369999999</v>
      </c>
      <c r="BC112">
        <v>1229</v>
      </c>
      <c r="BD112">
        <v>9.9863000000141255E-2</v>
      </c>
      <c r="BF112" s="8">
        <v>258.09508399999999</v>
      </c>
      <c r="BG112" s="508">
        <f t="shared" si="78"/>
        <v>710.32901300000003</v>
      </c>
      <c r="BH112" s="9" t="s">
        <v>74</v>
      </c>
      <c r="BI112" s="46"/>
      <c r="BJ112" s="92"/>
      <c r="BM112">
        <v>228.08452</v>
      </c>
      <c r="BN112" s="511">
        <f t="shared" si="79"/>
        <v>740.33957699999996</v>
      </c>
      <c r="BO112" s="509">
        <v>740.52970000000005</v>
      </c>
      <c r="BP112" s="512">
        <v>442.2</v>
      </c>
      <c r="BQ112" s="92">
        <f t="shared" si="82"/>
        <v>0.19012300000008509</v>
      </c>
    </row>
    <row r="113" spans="1:69">
      <c r="B113" s="402">
        <v>7</v>
      </c>
      <c r="C113" s="41"/>
      <c r="D113" s="18" t="s">
        <v>76</v>
      </c>
      <c r="E113" s="71">
        <v>162.05282</v>
      </c>
      <c r="F113" s="139">
        <f t="shared" si="63"/>
        <v>1039.461211</v>
      </c>
      <c r="G113" s="139">
        <v>1039.8063999999999</v>
      </c>
      <c r="H113" s="140">
        <v>381.5</v>
      </c>
      <c r="I113" s="117">
        <f t="shared" si="83"/>
        <v>0.34518899999989117</v>
      </c>
      <c r="J113" s="9">
        <v>120.04226</v>
      </c>
      <c r="K113" s="118">
        <f t="shared" si="64"/>
        <v>919.41895100000011</v>
      </c>
      <c r="L113" s="118">
        <v>919.84910000000002</v>
      </c>
      <c r="M113" s="403">
        <v>200.1</v>
      </c>
      <c r="N113" s="117">
        <f t="shared" si="65"/>
        <v>0.43014899999991485</v>
      </c>
      <c r="O113" s="9">
        <v>90.031694999999999</v>
      </c>
      <c r="P113" s="119">
        <f t="shared" si="66"/>
        <v>949.42951600000004</v>
      </c>
      <c r="Q113" s="119">
        <v>949.07320000000004</v>
      </c>
      <c r="R113" s="124">
        <v>140</v>
      </c>
      <c r="S113" s="117">
        <f t="shared" si="67"/>
        <v>-0.35631599999999253</v>
      </c>
      <c r="T113" s="120">
        <v>150.05282399999999</v>
      </c>
      <c r="U113" s="121">
        <f t="shared" si="68"/>
        <v>889.40838700000006</v>
      </c>
      <c r="V113" s="121">
        <v>889.59619999999995</v>
      </c>
      <c r="W113" s="128">
        <v>481.5</v>
      </c>
      <c r="X113" s="117">
        <f t="shared" si="69"/>
        <v>0.18781299999989187</v>
      </c>
      <c r="Y113">
        <v>18.010565</v>
      </c>
      <c r="Z113" s="76">
        <f t="shared" si="70"/>
        <v>1021.450646</v>
      </c>
      <c r="AA113" s="115" t="s">
        <v>74</v>
      </c>
      <c r="AB113" s="116"/>
      <c r="AC113" s="117"/>
      <c r="AD113">
        <v>36.021129999999999</v>
      </c>
      <c r="AE113" s="76">
        <f t="shared" si="71"/>
        <v>1003.4400810000001</v>
      </c>
      <c r="AF113" s="115" t="s">
        <v>74</v>
      </c>
      <c r="AG113" s="116"/>
      <c r="AH113" s="117"/>
      <c r="AI113">
        <v>54.031694999999999</v>
      </c>
      <c r="AJ113" s="76">
        <f t="shared" si="73"/>
        <v>985.42951600000004</v>
      </c>
      <c r="AK113" s="76">
        <v>985.57950000000005</v>
      </c>
      <c r="AL113" s="77">
        <v>896.4</v>
      </c>
      <c r="AM113" s="117">
        <f t="shared" si="74"/>
        <v>0.14998400000001766</v>
      </c>
      <c r="AN113" s="117"/>
      <c r="AO113" s="9">
        <v>84.042259999999999</v>
      </c>
      <c r="AP113" s="76">
        <f t="shared" si="75"/>
        <v>955.41895100000011</v>
      </c>
      <c r="AQ113" s="76">
        <v>955.78530000000001</v>
      </c>
      <c r="AR113" s="77">
        <v>113.8</v>
      </c>
      <c r="AS113" s="117">
        <f t="shared" si="76"/>
        <v>0.36634899999990012</v>
      </c>
      <c r="AT113">
        <v>24</v>
      </c>
      <c r="AU113" s="9">
        <v>198.07395500000001</v>
      </c>
      <c r="AV113" s="486">
        <f t="shared" si="62"/>
        <v>841.38725599999998</v>
      </c>
      <c r="AW113" s="486">
        <v>841.21220000000005</v>
      </c>
      <c r="AX113" s="313">
        <v>644.79999999999995</v>
      </c>
      <c r="AY113" s="92">
        <f t="shared" si="84"/>
        <v>-0.17505599999992683</v>
      </c>
      <c r="AZ113" s="8">
        <v>108.04226</v>
      </c>
      <c r="BA113" s="9">
        <f t="shared" si="77"/>
        <v>931.41895100000011</v>
      </c>
      <c r="BF113" s="8">
        <v>258.09508399999999</v>
      </c>
      <c r="BG113" s="508">
        <f t="shared" si="78"/>
        <v>781.36612700000001</v>
      </c>
      <c r="BH113" s="508">
        <v>780.95669999999996</v>
      </c>
      <c r="BI113" s="46">
        <v>2639</v>
      </c>
      <c r="BJ113" s="92">
        <f t="shared" si="81"/>
        <v>-0.40942700000005061</v>
      </c>
      <c r="BM113">
        <v>228.08452</v>
      </c>
      <c r="BN113" s="511">
        <f t="shared" si="79"/>
        <v>811.37669100000005</v>
      </c>
      <c r="BO113" t="s">
        <v>74</v>
      </c>
      <c r="BP113" s="46"/>
      <c r="BQ113" s="92"/>
    </row>
    <row r="114" spans="1:69">
      <c r="B114" s="402">
        <v>8</v>
      </c>
      <c r="C114" s="41"/>
      <c r="D114" s="18" t="s">
        <v>289</v>
      </c>
      <c r="E114" s="71">
        <v>162.05282</v>
      </c>
      <c r="F114" s="139">
        <f t="shared" si="63"/>
        <v>1170.5016949999999</v>
      </c>
      <c r="G114" s="115" t="s">
        <v>74</v>
      </c>
      <c r="H114" s="116"/>
      <c r="I114" s="117"/>
      <c r="J114" s="9">
        <v>120.04226</v>
      </c>
      <c r="K114" s="118">
        <f t="shared" si="64"/>
        <v>1050.459435</v>
      </c>
      <c r="L114" s="115" t="s">
        <v>74</v>
      </c>
      <c r="M114" s="513"/>
      <c r="N114" s="117"/>
      <c r="O114" s="9">
        <v>90.031694999999999</v>
      </c>
      <c r="P114" s="119">
        <f t="shared" si="66"/>
        <v>1080.47</v>
      </c>
      <c r="Q114" s="115" t="s">
        <v>74</v>
      </c>
      <c r="R114" s="116"/>
      <c r="S114" s="117"/>
      <c r="T114" s="120">
        <v>150.05282399999999</v>
      </c>
      <c r="U114" s="121">
        <f t="shared" si="68"/>
        <v>1020.4488709999999</v>
      </c>
      <c r="V114" s="121">
        <v>1020.7467</v>
      </c>
      <c r="W114" s="128">
        <v>667.8</v>
      </c>
      <c r="X114" s="117">
        <f t="shared" si="69"/>
        <v>0.29782900000009249</v>
      </c>
      <c r="Y114">
        <v>18.010565</v>
      </c>
      <c r="Z114" s="76">
        <f t="shared" si="70"/>
        <v>1152.4911299999999</v>
      </c>
      <c r="AA114" s="76">
        <v>1152.962</v>
      </c>
      <c r="AB114" s="77">
        <v>931.6</v>
      </c>
      <c r="AC114" s="117">
        <f t="shared" si="80"/>
        <v>0.47087000000010448</v>
      </c>
      <c r="AD114">
        <v>36.021129999999999</v>
      </c>
      <c r="AE114" s="76">
        <f t="shared" si="71"/>
        <v>1134.4805649999998</v>
      </c>
      <c r="AF114" s="76">
        <v>1134.8276000000001</v>
      </c>
      <c r="AG114" s="77">
        <v>61.43</v>
      </c>
      <c r="AH114" s="117">
        <f t="shared" si="72"/>
        <v>0.34703500000023269</v>
      </c>
      <c r="AI114">
        <v>54.031694999999999</v>
      </c>
      <c r="AJ114" s="76">
        <f t="shared" si="73"/>
        <v>1116.47</v>
      </c>
      <c r="AK114" s="115" t="s">
        <v>74</v>
      </c>
      <c r="AL114" s="116"/>
      <c r="AM114" s="117"/>
      <c r="AN114" s="117"/>
      <c r="AO114" s="9">
        <v>84.042259999999999</v>
      </c>
      <c r="AP114" s="76">
        <f t="shared" si="75"/>
        <v>1086.459435</v>
      </c>
      <c r="AQ114" s="115" t="s">
        <v>74</v>
      </c>
      <c r="AR114" s="116"/>
      <c r="AS114" s="117"/>
      <c r="AT114">
        <v>24</v>
      </c>
      <c r="AU114" s="9">
        <v>198.07395500000001</v>
      </c>
      <c r="AV114" s="486">
        <f t="shared" si="62"/>
        <v>972.42773999999986</v>
      </c>
      <c r="AW114" s="9" t="s">
        <v>74</v>
      </c>
      <c r="AX114" s="46"/>
      <c r="AY114" s="92"/>
      <c r="AZ114" s="8">
        <v>108.04226</v>
      </c>
      <c r="BA114" s="9">
        <f t="shared" si="77"/>
        <v>1062.459435</v>
      </c>
      <c r="BF114" s="8">
        <v>258.09508399999999</v>
      </c>
      <c r="BG114" s="508">
        <f t="shared" si="78"/>
        <v>912.40661099999988</v>
      </c>
      <c r="BH114" s="9" t="s">
        <v>74</v>
      </c>
      <c r="BI114" s="46"/>
      <c r="BJ114" s="92"/>
      <c r="BM114">
        <v>228.08452</v>
      </c>
      <c r="BN114" s="511">
        <f t="shared" si="79"/>
        <v>942.41717499999993</v>
      </c>
      <c r="BO114" t="s">
        <v>74</v>
      </c>
      <c r="BP114" s="46"/>
      <c r="BQ114" s="92"/>
    </row>
    <row r="115" spans="1:69">
      <c r="B115" s="402">
        <v>9</v>
      </c>
      <c r="C115" s="41"/>
      <c r="D115" s="18" t="s">
        <v>49</v>
      </c>
      <c r="E115" s="71"/>
      <c r="F115" s="9">
        <f t="shared" si="63"/>
        <v>0</v>
      </c>
      <c r="G115" s="9"/>
      <c r="H115" s="46"/>
      <c r="I115" s="92"/>
      <c r="M115" s="25"/>
      <c r="R115" s="46"/>
      <c r="V115" s="5"/>
      <c r="W115" s="116"/>
      <c r="AB115" s="46"/>
      <c r="AG115" s="46"/>
      <c r="AL115" s="46"/>
    </row>
    <row r="116" spans="1:69" s="52" customFormat="1">
      <c r="C116" s="347"/>
      <c r="D116" s="3"/>
      <c r="E116" s="3"/>
      <c r="F116" s="404"/>
      <c r="G116" s="404"/>
      <c r="H116" s="38">
        <f>SUM(H110:H115)</f>
        <v>788</v>
      </c>
      <c r="I116" s="397"/>
      <c r="J116" s="3"/>
      <c r="K116" s="3"/>
      <c r="L116" s="3"/>
      <c r="M116" s="38">
        <f>SUM(M108:M115)</f>
        <v>12454.5</v>
      </c>
      <c r="N116" s="3"/>
      <c r="O116" s="3"/>
      <c r="P116" s="3"/>
      <c r="Q116" s="3"/>
      <c r="R116" s="38">
        <f>SUM(R107:R115)</f>
        <v>22495.200000000001</v>
      </c>
      <c r="S116" s="3"/>
      <c r="T116" s="3"/>
      <c r="U116" s="3"/>
      <c r="V116" s="3"/>
      <c r="W116" s="38">
        <f>SUM(W107:W115)</f>
        <v>7543.9</v>
      </c>
      <c r="X116" s="3"/>
      <c r="Y116" s="3"/>
      <c r="Z116" s="3"/>
      <c r="AA116" s="3"/>
      <c r="AB116" s="38">
        <f>SUM(AB107:AB115)</f>
        <v>7032.3</v>
      </c>
      <c r="AC116" s="3"/>
      <c r="AD116" s="3"/>
      <c r="AE116" s="3"/>
      <c r="AF116" s="3"/>
      <c r="AG116" s="38">
        <f>SUM(AG107:AG115)</f>
        <v>8172.0300000000007</v>
      </c>
      <c r="AH116" s="3"/>
      <c r="AI116" s="3"/>
      <c r="AJ116" s="3"/>
      <c r="AK116" s="3"/>
      <c r="AL116" s="38">
        <f>SUM(AL107:AL115)</f>
        <v>13698.9</v>
      </c>
      <c r="AM116" s="3"/>
      <c r="AN116" s="3"/>
      <c r="AO116" s="3"/>
      <c r="AP116" s="3"/>
      <c r="AQ116" s="3"/>
      <c r="AR116" s="38">
        <f>SUM(AR107:AR115)</f>
        <v>1470.6200000000001</v>
      </c>
      <c r="AS116" s="3"/>
    </row>
    <row r="117" spans="1:69" s="188" customFormat="1">
      <c r="C117" s="405"/>
      <c r="H117" s="130">
        <v>1</v>
      </c>
      <c r="I117" s="130"/>
      <c r="J117" s="130"/>
      <c r="K117" s="130"/>
      <c r="L117" s="130"/>
      <c r="M117" s="130">
        <f>M116/H116</f>
        <v>15.805203045685278</v>
      </c>
      <c r="N117" s="130"/>
      <c r="O117" s="130"/>
      <c r="P117" s="130"/>
      <c r="Q117" s="130"/>
      <c r="R117" s="130">
        <f>R116/H116</f>
        <v>28.547208121827413</v>
      </c>
      <c r="S117" s="130"/>
      <c r="T117" s="130"/>
      <c r="U117" s="130"/>
      <c r="V117" s="130"/>
      <c r="W117" s="130">
        <f>W116/H116</f>
        <v>9.5734771573604061</v>
      </c>
      <c r="X117" s="130"/>
      <c r="Y117" s="130"/>
      <c r="Z117" s="130"/>
      <c r="AA117" s="130"/>
      <c r="AB117" s="130">
        <f>AB116/H116</f>
        <v>8.9242385786802032</v>
      </c>
      <c r="AC117" s="130"/>
      <c r="AD117" s="130"/>
      <c r="AE117" s="130"/>
      <c r="AF117" s="130"/>
      <c r="AG117" s="130">
        <f>AG116/H116</f>
        <v>10.370596446700509</v>
      </c>
      <c r="AH117" s="130"/>
      <c r="AI117" s="130"/>
      <c r="AJ117" s="130"/>
      <c r="AK117" s="130"/>
      <c r="AL117" s="130">
        <f>AL116/H116</f>
        <v>17.384390862944162</v>
      </c>
      <c r="AR117" s="130">
        <f>AR116/H116</f>
        <v>1.8662690355329952</v>
      </c>
      <c r="BN117" s="511">
        <v>108.04226</v>
      </c>
      <c r="BO117" t="s">
        <v>432</v>
      </c>
    </row>
    <row r="118" spans="1:69">
      <c r="Y118" s="514">
        <v>90.031694999999999</v>
      </c>
      <c r="AS118" t="s">
        <v>433</v>
      </c>
      <c r="AT118" s="139">
        <v>90.031694999999999</v>
      </c>
      <c r="AV118" s="486">
        <v>108.04226</v>
      </c>
      <c r="AW118" t="s">
        <v>434</v>
      </c>
      <c r="AX118" t="s">
        <v>432</v>
      </c>
      <c r="BG118" s="508">
        <v>108.04226</v>
      </c>
      <c r="BH118" t="s">
        <v>432</v>
      </c>
      <c r="BN118" s="511">
        <v>120.04226</v>
      </c>
      <c r="BO118" t="s">
        <v>216</v>
      </c>
      <c r="BP118" t="s">
        <v>435</v>
      </c>
    </row>
    <row r="119" spans="1:69">
      <c r="Y119" s="514">
        <v>18.010565</v>
      </c>
      <c r="AT119" s="189">
        <v>18.010565</v>
      </c>
      <c r="AV119" s="486">
        <v>90.031694999999999</v>
      </c>
      <c r="AW119" t="s">
        <v>218</v>
      </c>
      <c r="AX119" t="s">
        <v>435</v>
      </c>
      <c r="BG119" s="515">
        <v>150.05282399999999</v>
      </c>
      <c r="BH119" t="s">
        <v>214</v>
      </c>
      <c r="BI119" t="s">
        <v>435</v>
      </c>
      <c r="BN119" s="516">
        <f>SUM(BN117:BN118)</f>
        <v>228.08452</v>
      </c>
    </row>
    <row r="120" spans="1:69">
      <c r="Y120" s="514">
        <f>SUM(Y118:Y119)</f>
        <v>108.04226</v>
      </c>
      <c r="AS120" t="s">
        <v>434</v>
      </c>
      <c r="AT120" s="139">
        <f>SUM(AT118:AT119)</f>
        <v>108.04226</v>
      </c>
      <c r="AV120" s="507">
        <f>SUM(AV118:AV119)</f>
        <v>198.07395500000001</v>
      </c>
      <c r="BG120" s="401">
        <f>SUM(BG118:BG119)</f>
        <v>258.09508399999999</v>
      </c>
    </row>
    <row r="121" spans="1:69">
      <c r="C121" s="41"/>
      <c r="F121" s="9"/>
      <c r="G121" s="9"/>
      <c r="H121" s="46"/>
      <c r="I121" s="92"/>
    </row>
    <row r="122" spans="1:69">
      <c r="C122" s="41"/>
      <c r="E122" s="347" t="s">
        <v>303</v>
      </c>
      <c r="K122" s="152" t="s">
        <v>120</v>
      </c>
      <c r="P122" s="152" t="s">
        <v>124</v>
      </c>
      <c r="U122" s="152" t="s">
        <v>126</v>
      </c>
      <c r="Z122" t="s">
        <v>127</v>
      </c>
      <c r="AE122" t="s">
        <v>128</v>
      </c>
      <c r="AJ122" t="s">
        <v>129</v>
      </c>
      <c r="AP122" t="s">
        <v>124</v>
      </c>
    </row>
    <row r="123" spans="1:69">
      <c r="C123" s="41"/>
      <c r="D123" s="41"/>
      <c r="E123" s="52" t="s">
        <v>304</v>
      </c>
      <c r="F123" s="131" t="s">
        <v>171</v>
      </c>
      <c r="G123" s="9"/>
      <c r="H123" s="9"/>
      <c r="I123" s="9"/>
      <c r="J123" t="s">
        <v>305</v>
      </c>
      <c r="K123" s="132" t="s">
        <v>172</v>
      </c>
      <c r="L123" s="133"/>
      <c r="M123" s="133"/>
      <c r="O123" s="102" t="s">
        <v>149</v>
      </c>
      <c r="T123" s="102" t="s">
        <v>149</v>
      </c>
      <c r="W123" s="46"/>
      <c r="Y123" s="39" t="s">
        <v>150</v>
      </c>
      <c r="Z123" s="39"/>
      <c r="AA123" s="39"/>
      <c r="AB123" s="39"/>
      <c r="AN123" s="37">
        <v>509.20241200000004</v>
      </c>
    </row>
    <row r="124" spans="1:69">
      <c r="C124" s="53" t="s">
        <v>114</v>
      </c>
      <c r="D124" s="54" t="s">
        <v>355</v>
      </c>
      <c r="E124" s="134" t="s">
        <v>173</v>
      </c>
      <c r="F124" s="135" t="s">
        <v>174</v>
      </c>
      <c r="G124" s="108" t="s">
        <v>174</v>
      </c>
      <c r="H124" s="109" t="s">
        <v>64</v>
      </c>
      <c r="I124" s="109" t="s">
        <v>61</v>
      </c>
      <c r="J124" s="106" t="s">
        <v>100</v>
      </c>
      <c r="K124" s="107" t="s">
        <v>436</v>
      </c>
      <c r="L124" s="108" t="s">
        <v>436</v>
      </c>
      <c r="M124" s="109" t="s">
        <v>64</v>
      </c>
      <c r="N124" s="109" t="s">
        <v>61</v>
      </c>
      <c r="O124" s="108" t="s">
        <v>134</v>
      </c>
      <c r="P124" s="110" t="s">
        <v>437</v>
      </c>
      <c r="Q124" s="108" t="s">
        <v>437</v>
      </c>
      <c r="R124" s="109" t="s">
        <v>64</v>
      </c>
      <c r="S124" s="109" t="s">
        <v>61</v>
      </c>
      <c r="T124" s="55">
        <v>150</v>
      </c>
      <c r="U124" s="111" t="s">
        <v>311</v>
      </c>
      <c r="V124" s="109" t="s">
        <v>311</v>
      </c>
      <c r="W124" s="109" t="s">
        <v>64</v>
      </c>
      <c r="X124" s="109" t="s">
        <v>61</v>
      </c>
      <c r="Y124" s="108" t="s">
        <v>158</v>
      </c>
      <c r="Z124" s="91" t="s">
        <v>438</v>
      </c>
      <c r="AA124" s="5" t="s">
        <v>438</v>
      </c>
      <c r="AB124" s="5"/>
      <c r="AC124" s="109" t="s">
        <v>61</v>
      </c>
      <c r="AD124" s="108" t="s">
        <v>160</v>
      </c>
      <c r="AE124" s="112" t="s">
        <v>439</v>
      </c>
      <c r="AF124" s="5" t="s">
        <v>439</v>
      </c>
      <c r="AG124" s="109"/>
      <c r="AH124" s="109" t="s">
        <v>61</v>
      </c>
      <c r="AI124" s="108" t="s">
        <v>163</v>
      </c>
      <c r="AJ124" s="91" t="s">
        <v>440</v>
      </c>
      <c r="AK124" s="5" t="s">
        <v>440</v>
      </c>
      <c r="AL124" s="109"/>
      <c r="AM124" s="109" t="s">
        <v>61</v>
      </c>
      <c r="AN124" s="109"/>
      <c r="AO124" s="108" t="s">
        <v>306</v>
      </c>
      <c r="AP124" s="112" t="s">
        <v>441</v>
      </c>
      <c r="AQ124" s="5" t="s">
        <v>440</v>
      </c>
      <c r="AR124" s="109"/>
      <c r="AS124" s="109" t="s">
        <v>61</v>
      </c>
      <c r="AU124" s="109">
        <v>179</v>
      </c>
      <c r="AV124" s="275" t="s">
        <v>442</v>
      </c>
      <c r="AW124" s="5" t="s">
        <v>443</v>
      </c>
      <c r="AX124" s="5"/>
      <c r="AY124" s="109" t="s">
        <v>61</v>
      </c>
      <c r="AZ124" s="103">
        <v>204</v>
      </c>
      <c r="BA124" s="103" t="s">
        <v>66</v>
      </c>
      <c r="BB124" s="5" t="s">
        <v>444</v>
      </c>
      <c r="BC124" s="5"/>
      <c r="BD124" s="109" t="s">
        <v>61</v>
      </c>
    </row>
    <row r="125" spans="1:69">
      <c r="A125" s="304"/>
      <c r="C125" s="345" t="s">
        <v>356</v>
      </c>
      <c r="D125" s="13" t="s">
        <v>45</v>
      </c>
      <c r="E125" s="109" t="s">
        <v>177</v>
      </c>
      <c r="F125" s="138" t="s">
        <v>67</v>
      </c>
      <c r="G125" s="109" t="s">
        <v>167</v>
      </c>
      <c r="H125" s="5"/>
      <c r="I125" s="109" t="s">
        <v>65</v>
      </c>
      <c r="J125" s="109" t="s">
        <v>422</v>
      </c>
      <c r="K125" s="113" t="s">
        <v>67</v>
      </c>
      <c r="L125" s="109" t="s">
        <v>167</v>
      </c>
      <c r="M125" s="5"/>
      <c r="N125" s="109" t="s">
        <v>65</v>
      </c>
      <c r="O125" s="103" t="s">
        <v>168</v>
      </c>
      <c r="P125" s="114" t="s">
        <v>67</v>
      </c>
      <c r="Q125" s="109" t="s">
        <v>167</v>
      </c>
      <c r="R125" s="5"/>
      <c r="S125" s="109" t="s">
        <v>65</v>
      </c>
      <c r="T125" s="67" t="s">
        <v>135</v>
      </c>
      <c r="U125" s="111" t="s">
        <v>67</v>
      </c>
      <c r="V125" s="109" t="s">
        <v>167</v>
      </c>
      <c r="W125" s="109"/>
      <c r="X125" s="109" t="s">
        <v>65</v>
      </c>
      <c r="Y125" s="5"/>
      <c r="Z125" s="91" t="s">
        <v>169</v>
      </c>
      <c r="AA125" s="5" t="s">
        <v>68</v>
      </c>
      <c r="AB125" s="5" t="s">
        <v>64</v>
      </c>
      <c r="AC125" s="109" t="s">
        <v>65</v>
      </c>
      <c r="AD125" s="109"/>
      <c r="AE125" s="91" t="s">
        <v>169</v>
      </c>
      <c r="AF125" s="5" t="s">
        <v>68</v>
      </c>
      <c r="AG125" s="109" t="s">
        <v>170</v>
      </c>
      <c r="AH125" s="109" t="s">
        <v>65</v>
      </c>
      <c r="AI125" s="109"/>
      <c r="AJ125" s="91" t="s">
        <v>169</v>
      </c>
      <c r="AK125" s="5" t="s">
        <v>68</v>
      </c>
      <c r="AL125" s="109" t="s">
        <v>170</v>
      </c>
      <c r="AM125" s="109" t="s">
        <v>65</v>
      </c>
      <c r="AN125" s="109"/>
      <c r="AO125" s="109" t="s">
        <v>208</v>
      </c>
      <c r="AP125" s="112" t="s">
        <v>169</v>
      </c>
      <c r="AQ125" s="5" t="s">
        <v>68</v>
      </c>
      <c r="AR125" s="109" t="s">
        <v>170</v>
      </c>
      <c r="AS125" s="109" t="s">
        <v>65</v>
      </c>
      <c r="AU125" s="5" t="s">
        <v>208</v>
      </c>
      <c r="AV125" s="5" t="s">
        <v>169</v>
      </c>
      <c r="AW125" s="5" t="s">
        <v>68</v>
      </c>
      <c r="AX125" s="5" t="s">
        <v>170</v>
      </c>
      <c r="AY125" s="109" t="s">
        <v>65</v>
      </c>
      <c r="AZ125" s="103" t="s">
        <v>208</v>
      </c>
      <c r="BA125" s="109" t="s">
        <v>169</v>
      </c>
      <c r="BB125" s="5" t="s">
        <v>445</v>
      </c>
      <c r="BC125" s="5" t="s">
        <v>170</v>
      </c>
      <c r="BD125" s="109" t="s">
        <v>65</v>
      </c>
    </row>
    <row r="126" spans="1:69">
      <c r="A126" s="304"/>
      <c r="B126" s="402">
        <v>1</v>
      </c>
      <c r="C126" s="209" t="s">
        <v>133</v>
      </c>
      <c r="D126" s="13" t="s">
        <v>59</v>
      </c>
      <c r="E126" s="71">
        <v>162.05282</v>
      </c>
      <c r="F126" s="139">
        <v>319.16120799999999</v>
      </c>
      <c r="G126" s="115" t="s">
        <v>74</v>
      </c>
      <c r="H126" s="116"/>
      <c r="I126" s="117"/>
      <c r="J126" s="9">
        <v>120.04226</v>
      </c>
      <c r="K126" s="118">
        <v>199.11894799999999</v>
      </c>
      <c r="L126" s="115" t="s">
        <v>74</v>
      </c>
      <c r="M126" s="116"/>
      <c r="N126" s="5"/>
      <c r="O126" s="9">
        <v>90.031694999999999</v>
      </c>
      <c r="P126" s="119">
        <v>229.12951299999997</v>
      </c>
      <c r="Q126" s="119">
        <v>229.19149999999999</v>
      </c>
      <c r="R126" s="124">
        <v>778.5</v>
      </c>
      <c r="S126" s="117">
        <v>6.1987000000016224E-2</v>
      </c>
      <c r="T126" s="120">
        <v>150.05282399999999</v>
      </c>
      <c r="U126" s="121">
        <v>169.108384</v>
      </c>
      <c r="V126" s="121">
        <v>169.2124</v>
      </c>
      <c r="W126" s="128">
        <v>126.7</v>
      </c>
      <c r="X126" s="117">
        <v>0.10401600000000144</v>
      </c>
      <c r="Y126">
        <v>18.010565</v>
      </c>
      <c r="Z126" s="76">
        <v>301.150643</v>
      </c>
      <c r="AA126" s="76">
        <v>301.48579999999998</v>
      </c>
      <c r="AB126" s="77">
        <v>643.4</v>
      </c>
      <c r="AC126" s="117">
        <v>0.33515699999998105</v>
      </c>
      <c r="AD126">
        <v>36.021129999999999</v>
      </c>
      <c r="AE126" s="76">
        <v>283.14007800000002</v>
      </c>
      <c r="AF126" s="76">
        <v>283.39699999999999</v>
      </c>
      <c r="AG126" s="77">
        <v>159.9</v>
      </c>
      <c r="AH126" s="117">
        <v>0.25692199999997456</v>
      </c>
      <c r="AI126">
        <v>54.031694999999999</v>
      </c>
      <c r="AJ126" s="76">
        <v>265.12951299999997</v>
      </c>
      <c r="AK126" s="76">
        <v>265.31659999999999</v>
      </c>
      <c r="AL126" s="77">
        <v>140.5</v>
      </c>
      <c r="AM126" s="117">
        <v>0.18708700000001954</v>
      </c>
      <c r="AN126" s="5"/>
      <c r="AO126" s="9">
        <v>84.042259999999999</v>
      </c>
      <c r="AP126" s="76">
        <v>235.11894799999999</v>
      </c>
      <c r="AQ126" s="76">
        <v>235.16890000000001</v>
      </c>
      <c r="AR126" s="77">
        <v>58.92</v>
      </c>
      <c r="AS126" s="117">
        <v>4.995200000001887E-2</v>
      </c>
      <c r="AT126">
        <v>1</v>
      </c>
      <c r="AU126" s="9">
        <v>179.079374</v>
      </c>
      <c r="AV126" s="508">
        <f>F107-AU126</f>
        <v>140.08183399999999</v>
      </c>
      <c r="AW126" s="5" t="s">
        <v>74</v>
      </c>
      <c r="AX126" s="116"/>
      <c r="AY126" s="117"/>
      <c r="AZ126">
        <v>204.074623</v>
      </c>
      <c r="BA126" s="115" t="s">
        <v>93</v>
      </c>
      <c r="BB126" s="5"/>
      <c r="BC126" s="5"/>
      <c r="BD126" s="5"/>
    </row>
    <row r="127" spans="1:69">
      <c r="A127" s="304"/>
      <c r="B127" s="402">
        <v>2</v>
      </c>
      <c r="C127" s="348">
        <v>24.601199999999999</v>
      </c>
      <c r="D127" s="15" t="s">
        <v>56</v>
      </c>
      <c r="E127" s="71">
        <v>162.05282</v>
      </c>
      <c r="F127" s="139">
        <v>584.22321199999999</v>
      </c>
      <c r="G127" s="115" t="s">
        <v>74</v>
      </c>
      <c r="H127" s="116"/>
      <c r="I127" s="117"/>
      <c r="J127" s="9">
        <v>120.04226</v>
      </c>
      <c r="K127" s="118">
        <v>464.18095199999999</v>
      </c>
      <c r="L127" s="118">
        <v>464.39179999999999</v>
      </c>
      <c r="M127" s="123">
        <v>1289</v>
      </c>
      <c r="N127" s="117">
        <v>0.21084799999999859</v>
      </c>
      <c r="O127" s="9">
        <v>90.031694999999999</v>
      </c>
      <c r="P127" s="119">
        <v>494.19151699999998</v>
      </c>
      <c r="Q127" s="119">
        <v>494.04070000000002</v>
      </c>
      <c r="R127" s="124">
        <v>480.7</v>
      </c>
      <c r="S127" s="117">
        <v>-0.1508169999999609</v>
      </c>
      <c r="T127" s="120">
        <v>150.05282399999999</v>
      </c>
      <c r="U127" s="121">
        <v>434.170388</v>
      </c>
      <c r="V127" s="121">
        <v>434.41109999999998</v>
      </c>
      <c r="W127" s="128">
        <v>4296</v>
      </c>
      <c r="X127" s="117">
        <v>0.24071199999997361</v>
      </c>
      <c r="Y127">
        <v>18.010565</v>
      </c>
      <c r="Z127" s="76">
        <v>566.21264699999995</v>
      </c>
      <c r="AA127" s="115" t="s">
        <v>74</v>
      </c>
      <c r="AB127" s="116"/>
      <c r="AC127" s="117"/>
      <c r="AD127">
        <v>36.021129999999999</v>
      </c>
      <c r="AE127" s="76">
        <v>548.20208200000002</v>
      </c>
      <c r="AF127" s="76">
        <v>548.55240000000003</v>
      </c>
      <c r="AG127" s="77">
        <v>6446</v>
      </c>
      <c r="AH127" s="117">
        <v>0.35031800000001567</v>
      </c>
      <c r="AI127">
        <v>54.031694999999999</v>
      </c>
      <c r="AJ127" s="76">
        <v>530.19151699999998</v>
      </c>
      <c r="AK127" s="76">
        <v>529.99710000000005</v>
      </c>
      <c r="AL127" s="77">
        <v>11080</v>
      </c>
      <c r="AM127" s="117">
        <v>-0.19441699999993034</v>
      </c>
      <c r="AN127" s="117"/>
      <c r="AO127" s="9">
        <v>84.042259999999999</v>
      </c>
      <c r="AP127" s="76">
        <v>500.18095199999999</v>
      </c>
      <c r="AQ127" s="76">
        <v>500.20030000000003</v>
      </c>
      <c r="AR127" s="77">
        <v>986.2</v>
      </c>
      <c r="AS127" s="117">
        <v>1.9348000000036336E-2</v>
      </c>
      <c r="AT127">
        <v>2</v>
      </c>
      <c r="AU127" s="9">
        <v>179.079374</v>
      </c>
      <c r="AV127" s="508">
        <f t="shared" ref="AV127:AV134" si="85">F108-AU127</f>
        <v>405.14383799999996</v>
      </c>
      <c r="AW127" s="2">
        <v>405.27010000000001</v>
      </c>
      <c r="AX127" s="510">
        <v>2001</v>
      </c>
      <c r="AY127" s="117">
        <f t="shared" ref="AY127:AY133" si="86">AW127-AV127</f>
        <v>0.12626200000005383</v>
      </c>
      <c r="AZ127">
        <v>204.074623</v>
      </c>
      <c r="BA127" s="122">
        <f t="shared" ref="BA127:BA133" si="87">F108-AZ127</f>
        <v>380.14858900000002</v>
      </c>
      <c r="BB127" s="517">
        <v>380.10379999999998</v>
      </c>
      <c r="BC127" s="518">
        <v>3798</v>
      </c>
      <c r="BD127" s="117">
        <f>BB127-BA127</f>
        <v>-4.4789000000037049E-2</v>
      </c>
    </row>
    <row r="128" spans="1:69">
      <c r="A128" s="304"/>
      <c r="B128" s="402">
        <v>3</v>
      </c>
      <c r="C128" s="11" t="s">
        <v>287</v>
      </c>
      <c r="D128" s="18" t="s">
        <v>286</v>
      </c>
      <c r="E128" s="71">
        <v>162.05282</v>
      </c>
      <c r="F128" s="139">
        <v>713.265805</v>
      </c>
      <c r="G128" s="115" t="s">
        <v>74</v>
      </c>
      <c r="H128" s="116"/>
      <c r="I128" s="117"/>
      <c r="J128" s="9">
        <v>120.04226</v>
      </c>
      <c r="K128" s="118">
        <v>593.22354500000006</v>
      </c>
      <c r="L128" s="118">
        <v>593.53750000000002</v>
      </c>
      <c r="M128" s="403">
        <v>364.4</v>
      </c>
      <c r="N128" s="117">
        <v>0.31395499999996446</v>
      </c>
      <c r="O128" s="9">
        <v>90.031694999999999</v>
      </c>
      <c r="P128" s="119">
        <v>623.23410999999999</v>
      </c>
      <c r="Q128" s="119">
        <v>622.94449999999995</v>
      </c>
      <c r="R128" s="124">
        <v>347</v>
      </c>
      <c r="S128" s="117">
        <v>-0.28961000000003878</v>
      </c>
      <c r="T128" s="120">
        <v>150.05282399999999</v>
      </c>
      <c r="U128" s="121">
        <v>563.21298100000001</v>
      </c>
      <c r="V128" s="115" t="s">
        <v>74</v>
      </c>
      <c r="W128" s="116"/>
      <c r="X128" s="117"/>
      <c r="Y128">
        <v>18.010565</v>
      </c>
      <c r="Z128" s="76">
        <v>695.25523999999996</v>
      </c>
      <c r="AA128" s="76">
        <v>695.55709999999999</v>
      </c>
      <c r="AB128" s="77">
        <v>280.3</v>
      </c>
      <c r="AC128" s="117">
        <v>0.30186000000003332</v>
      </c>
      <c r="AD128">
        <v>36.021129999999999</v>
      </c>
      <c r="AE128" s="76">
        <v>677.24467500000003</v>
      </c>
      <c r="AF128" s="76">
        <v>676.96090000000004</v>
      </c>
      <c r="AG128" s="77">
        <v>539.6</v>
      </c>
      <c r="AH128" s="117">
        <v>-0.28377499999999145</v>
      </c>
      <c r="AI128">
        <v>54.031694999999999</v>
      </c>
      <c r="AJ128" s="76">
        <v>659.23410999999999</v>
      </c>
      <c r="AK128" s="115" t="s">
        <v>74</v>
      </c>
      <c r="AL128" s="116"/>
      <c r="AM128" s="117"/>
      <c r="AN128" s="117"/>
      <c r="AO128" s="9">
        <v>84.042259999999999</v>
      </c>
      <c r="AP128" s="76">
        <v>629.22354500000006</v>
      </c>
      <c r="AQ128" s="76">
        <v>629.61689999999999</v>
      </c>
      <c r="AR128" s="77">
        <v>311.7</v>
      </c>
      <c r="AS128" s="117">
        <v>0.39335499999992862</v>
      </c>
      <c r="AT128">
        <v>3</v>
      </c>
      <c r="AU128" s="9">
        <v>179.079374</v>
      </c>
      <c r="AV128" s="508">
        <f t="shared" si="85"/>
        <v>534.18643099999997</v>
      </c>
      <c r="AW128" s="2">
        <v>534.12080000000003</v>
      </c>
      <c r="AX128" s="510">
        <v>11260</v>
      </c>
      <c r="AY128" s="117">
        <f t="shared" si="86"/>
        <v>-6.5630999999939377E-2</v>
      </c>
      <c r="AZ128">
        <v>204.074623</v>
      </c>
      <c r="BA128" s="122">
        <f t="shared" si="87"/>
        <v>509.19118200000003</v>
      </c>
      <c r="BB128" s="517">
        <v>509.44799999999998</v>
      </c>
      <c r="BC128" s="518">
        <v>12250</v>
      </c>
      <c r="BD128" s="117">
        <f t="shared" ref="BD128:BD133" si="88">BB128-BA128</f>
        <v>0.25681799999995292</v>
      </c>
    </row>
    <row r="129" spans="1:56">
      <c r="A129" s="304"/>
      <c r="B129" s="402">
        <v>4</v>
      </c>
      <c r="C129" s="11"/>
      <c r="D129" s="18" t="s">
        <v>288</v>
      </c>
      <c r="E129" s="71">
        <v>162.05282</v>
      </c>
      <c r="F129" s="139">
        <v>826.34986900000001</v>
      </c>
      <c r="G129" s="139">
        <v>826.51959999999997</v>
      </c>
      <c r="H129" s="140">
        <v>256.89999999999998</v>
      </c>
      <c r="I129" s="117">
        <v>0.16973099999995611</v>
      </c>
      <c r="J129" s="9">
        <v>120.04226</v>
      </c>
      <c r="K129" s="118">
        <v>706.30760899999996</v>
      </c>
      <c r="L129" s="118">
        <v>706.63260000000002</v>
      </c>
      <c r="M129" s="403">
        <v>208.6</v>
      </c>
      <c r="N129" s="117">
        <v>0.3249910000000682</v>
      </c>
      <c r="O129" s="9">
        <v>90.031694999999999</v>
      </c>
      <c r="P129" s="119">
        <v>736.318174</v>
      </c>
      <c r="Q129" s="119">
        <v>736.43619999999999</v>
      </c>
      <c r="R129" s="124">
        <v>3127</v>
      </c>
      <c r="S129" s="117">
        <v>0.1180259999999862</v>
      </c>
      <c r="T129" s="120">
        <v>150.05282399999999</v>
      </c>
      <c r="U129" s="121">
        <v>676.29704500000003</v>
      </c>
      <c r="V129" s="121">
        <v>676.34439999999995</v>
      </c>
      <c r="W129" s="128">
        <v>1530</v>
      </c>
      <c r="X129" s="117">
        <v>4.7354999999924985E-2</v>
      </c>
      <c r="Y129">
        <v>18.010565</v>
      </c>
      <c r="Z129" s="76">
        <v>808.33930399999997</v>
      </c>
      <c r="AA129" s="76">
        <v>808.49980000000005</v>
      </c>
      <c r="AB129" s="77">
        <v>1332</v>
      </c>
      <c r="AC129" s="117">
        <v>0.16049600000008013</v>
      </c>
      <c r="AD129">
        <v>36.021129999999999</v>
      </c>
      <c r="AE129" s="76">
        <v>790.32873900000004</v>
      </c>
      <c r="AF129" s="76">
        <v>790.6069</v>
      </c>
      <c r="AG129" s="77">
        <v>417.9</v>
      </c>
      <c r="AH129" s="117">
        <v>0.27816099999995458</v>
      </c>
      <c r="AI129">
        <v>54.031694999999999</v>
      </c>
      <c r="AJ129" s="76">
        <v>772.318174</v>
      </c>
      <c r="AK129" s="76">
        <v>772.15300000000002</v>
      </c>
      <c r="AL129" s="77">
        <v>1582</v>
      </c>
      <c r="AM129" s="117">
        <v>-0.16517399999997906</v>
      </c>
      <c r="AN129" s="117"/>
      <c r="AO129" s="9">
        <v>84.042259999999999</v>
      </c>
      <c r="AP129" s="76">
        <v>742.30760899999996</v>
      </c>
      <c r="AQ129" s="115" t="s">
        <v>74</v>
      </c>
      <c r="AR129" s="116"/>
      <c r="AS129" s="117"/>
      <c r="AT129">
        <v>4</v>
      </c>
      <c r="AU129" s="9">
        <v>179.079374</v>
      </c>
      <c r="AV129" s="508">
        <f t="shared" si="85"/>
        <v>647.27049499999998</v>
      </c>
      <c r="AW129" s="2">
        <v>647.51580000000001</v>
      </c>
      <c r="AX129" s="510">
        <v>19600</v>
      </c>
      <c r="AY129" s="117">
        <f t="shared" si="86"/>
        <v>0.2453050000000303</v>
      </c>
      <c r="AZ129">
        <v>204.074623</v>
      </c>
      <c r="BA129" s="122">
        <f t="shared" si="87"/>
        <v>622.27524600000004</v>
      </c>
      <c r="BB129" s="5" t="s">
        <v>74</v>
      </c>
      <c r="BC129" s="116"/>
      <c r="BD129" s="117"/>
    </row>
    <row r="130" spans="1:56">
      <c r="A130" s="304"/>
      <c r="B130" s="402">
        <v>5</v>
      </c>
      <c r="C130" s="41"/>
      <c r="D130" s="18" t="s">
        <v>76</v>
      </c>
      <c r="E130" s="71">
        <v>162.05282</v>
      </c>
      <c r="F130" s="139">
        <v>897.38698299999999</v>
      </c>
      <c r="G130" s="115" t="s">
        <v>74</v>
      </c>
      <c r="H130" s="116"/>
      <c r="I130" s="117"/>
      <c r="J130" s="9">
        <v>120.04226</v>
      </c>
      <c r="K130" s="118">
        <v>777.34472299999993</v>
      </c>
      <c r="L130" s="118">
        <v>777.70429999999999</v>
      </c>
      <c r="M130" s="403">
        <v>9813</v>
      </c>
      <c r="N130" s="117">
        <v>0.35957700000005843</v>
      </c>
      <c r="O130" s="9">
        <v>90.031694999999999</v>
      </c>
      <c r="P130" s="119">
        <v>807.35528799999997</v>
      </c>
      <c r="Q130" s="119">
        <v>807.50630000000001</v>
      </c>
      <c r="R130" s="124">
        <v>6252</v>
      </c>
      <c r="S130" s="117">
        <v>0.15101200000003701</v>
      </c>
      <c r="T130" s="120">
        <v>150.05282399999999</v>
      </c>
      <c r="U130" s="121">
        <v>747.334159</v>
      </c>
      <c r="V130" s="121">
        <v>747.20839999999998</v>
      </c>
      <c r="W130" s="128">
        <v>441.9</v>
      </c>
      <c r="X130" s="117">
        <v>-0.12575900000001639</v>
      </c>
      <c r="Y130">
        <v>18.010565</v>
      </c>
      <c r="Z130" s="76">
        <v>879.37641799999994</v>
      </c>
      <c r="AA130" s="76">
        <v>879.70590000000004</v>
      </c>
      <c r="AB130" s="77">
        <v>3845</v>
      </c>
      <c r="AC130" s="117">
        <v>0.3294820000000982</v>
      </c>
      <c r="AD130">
        <v>36.021129999999999</v>
      </c>
      <c r="AE130" s="76">
        <v>861.36585300000002</v>
      </c>
      <c r="AF130" s="76">
        <v>861.62180000000001</v>
      </c>
      <c r="AG130" s="77">
        <v>182.1</v>
      </c>
      <c r="AH130" s="117">
        <v>0.25594699999999193</v>
      </c>
      <c r="AI130">
        <v>54.031694999999999</v>
      </c>
      <c r="AJ130" s="76">
        <v>843.35528799999997</v>
      </c>
      <c r="AK130" s="115" t="s">
        <v>74</v>
      </c>
      <c r="AL130" s="116"/>
      <c r="AM130" s="117"/>
      <c r="AN130" s="117"/>
      <c r="AO130" s="9">
        <v>84.042259999999999</v>
      </c>
      <c r="AP130" s="76">
        <v>813.34472299999993</v>
      </c>
      <c r="AQ130" s="115" t="s">
        <v>74</v>
      </c>
      <c r="AR130" s="116"/>
      <c r="AS130" s="117"/>
      <c r="AT130">
        <v>5</v>
      </c>
      <c r="AU130" s="9">
        <v>179.079374</v>
      </c>
      <c r="AV130" s="508">
        <f t="shared" si="85"/>
        <v>718.30760899999996</v>
      </c>
      <c r="AW130" s="2">
        <v>718.65520000000004</v>
      </c>
      <c r="AX130" s="510">
        <v>902.2</v>
      </c>
      <c r="AY130" s="117">
        <f t="shared" si="86"/>
        <v>0.34759100000007948</v>
      </c>
      <c r="AZ130">
        <v>204.074623</v>
      </c>
      <c r="BA130" s="122">
        <f t="shared" si="87"/>
        <v>693.31236000000001</v>
      </c>
      <c r="BB130" s="517">
        <v>693.29790000000003</v>
      </c>
      <c r="BC130" s="518">
        <v>1587</v>
      </c>
      <c r="BD130" s="117">
        <f t="shared" si="88"/>
        <v>-1.4459999999985484E-2</v>
      </c>
    </row>
    <row r="131" spans="1:56">
      <c r="A131" s="304"/>
      <c r="B131" s="402">
        <v>6</v>
      </c>
      <c r="C131" s="41"/>
      <c r="D131" s="18" t="s">
        <v>76</v>
      </c>
      <c r="E131" s="71">
        <v>162.05282</v>
      </c>
      <c r="F131" s="139">
        <v>968.42409699999996</v>
      </c>
      <c r="G131" s="115">
        <v>968.42409699999996</v>
      </c>
      <c r="H131" s="116"/>
      <c r="I131" s="117">
        <v>0</v>
      </c>
      <c r="J131" s="9">
        <v>120.04226</v>
      </c>
      <c r="K131" s="118">
        <v>848.3818369999999</v>
      </c>
      <c r="L131" s="118">
        <v>848.79060000000004</v>
      </c>
      <c r="M131" s="403">
        <v>579.4</v>
      </c>
      <c r="N131" s="117">
        <v>0.40876300000013543</v>
      </c>
      <c r="O131" s="9">
        <v>90.031694999999999</v>
      </c>
      <c r="P131" s="119">
        <v>878.39240199999995</v>
      </c>
      <c r="Q131" s="119">
        <v>878.60199999999998</v>
      </c>
      <c r="R131" s="124">
        <v>11370</v>
      </c>
      <c r="S131" s="117">
        <v>0.20959800000002815</v>
      </c>
      <c r="T131" s="120">
        <v>150.05282399999999</v>
      </c>
      <c r="U131" s="121">
        <v>818.37127299999997</v>
      </c>
      <c r="V131" s="115" t="s">
        <v>74</v>
      </c>
      <c r="W131" s="116"/>
      <c r="X131" s="117"/>
      <c r="Y131">
        <v>18.010565</v>
      </c>
      <c r="Z131" s="76">
        <v>950.41353199999992</v>
      </c>
      <c r="AA131" s="115">
        <v>950.41353199999992</v>
      </c>
      <c r="AB131" s="116"/>
      <c r="AC131" s="117">
        <v>0</v>
      </c>
      <c r="AD131">
        <v>36.021129999999999</v>
      </c>
      <c r="AE131" s="76">
        <v>932.40296699999999</v>
      </c>
      <c r="AF131" s="115">
        <v>932.40296699999999</v>
      </c>
      <c r="AG131" s="116"/>
      <c r="AH131" s="117">
        <v>0</v>
      </c>
      <c r="AI131">
        <v>54.031694999999999</v>
      </c>
      <c r="AJ131" s="76">
        <v>914.39240199999995</v>
      </c>
      <c r="AK131" s="115">
        <v>914.39240199999995</v>
      </c>
      <c r="AL131" s="116"/>
      <c r="AM131" s="117">
        <v>0</v>
      </c>
      <c r="AN131" s="117"/>
      <c r="AO131" s="9">
        <v>84.042259999999999</v>
      </c>
      <c r="AP131" s="76">
        <v>884.3818369999999</v>
      </c>
      <c r="AQ131" s="115">
        <v>884.3818369999999</v>
      </c>
      <c r="AR131" s="116"/>
      <c r="AS131" s="117">
        <v>0</v>
      </c>
      <c r="AT131">
        <v>6</v>
      </c>
      <c r="AU131" s="9">
        <v>179.079374</v>
      </c>
      <c r="AV131" s="508">
        <f t="shared" si="85"/>
        <v>789.34472299999993</v>
      </c>
      <c r="AW131" s="2">
        <v>789.57240000000002</v>
      </c>
      <c r="AX131" s="510">
        <v>1180</v>
      </c>
      <c r="AY131" s="117">
        <f t="shared" si="86"/>
        <v>0.22767700000008517</v>
      </c>
      <c r="AZ131">
        <v>204.074623</v>
      </c>
      <c r="BA131" s="122">
        <f t="shared" si="87"/>
        <v>764.34947399999999</v>
      </c>
      <c r="BB131" s="517">
        <v>764.46090000000004</v>
      </c>
      <c r="BC131" s="518">
        <v>600.70000000000005</v>
      </c>
      <c r="BD131" s="117">
        <f t="shared" si="88"/>
        <v>0.11142600000005132</v>
      </c>
    </row>
    <row r="132" spans="1:56">
      <c r="B132" s="402">
        <v>7</v>
      </c>
      <c r="C132" s="41"/>
      <c r="D132" s="18" t="s">
        <v>76</v>
      </c>
      <c r="E132" s="71">
        <v>162.05282</v>
      </c>
      <c r="F132" s="139">
        <v>1039.461211</v>
      </c>
      <c r="G132" s="115">
        <v>1039.461211</v>
      </c>
      <c r="H132" s="116"/>
      <c r="I132" s="117">
        <v>0</v>
      </c>
      <c r="J132" s="9">
        <v>120.04226</v>
      </c>
      <c r="K132" s="118">
        <v>919.41895100000011</v>
      </c>
      <c r="L132" s="115">
        <v>919.41895100000011</v>
      </c>
      <c r="M132" s="251"/>
      <c r="N132" s="117">
        <v>0</v>
      </c>
      <c r="O132" s="9">
        <v>90.031694999999999</v>
      </c>
      <c r="P132" s="119">
        <v>949.42951600000004</v>
      </c>
      <c r="Q132" s="115">
        <v>949.42951600000004</v>
      </c>
      <c r="R132" s="116"/>
      <c r="S132" s="117">
        <v>0</v>
      </c>
      <c r="T132" s="120">
        <v>150.05282399999999</v>
      </c>
      <c r="U132" s="121">
        <v>889.40838700000006</v>
      </c>
      <c r="V132" s="115">
        <v>889.40838700000006</v>
      </c>
      <c r="W132" s="116"/>
      <c r="X132" s="117">
        <v>0</v>
      </c>
      <c r="Y132">
        <v>18.010565</v>
      </c>
      <c r="Z132" s="76">
        <v>1021.450646</v>
      </c>
      <c r="AA132" s="115">
        <v>1021.450646</v>
      </c>
      <c r="AB132" s="116"/>
      <c r="AC132" s="117">
        <v>0</v>
      </c>
      <c r="AD132">
        <v>36.021129999999999</v>
      </c>
      <c r="AE132" s="76">
        <v>1003.4400810000001</v>
      </c>
      <c r="AF132" s="115">
        <v>1003.4400810000001</v>
      </c>
      <c r="AG132" s="116"/>
      <c r="AH132" s="117">
        <v>0</v>
      </c>
      <c r="AI132">
        <v>54.031694999999999</v>
      </c>
      <c r="AJ132" s="76">
        <v>985.42951600000004</v>
      </c>
      <c r="AK132" s="115">
        <v>985.42951600000004</v>
      </c>
      <c r="AL132" s="116"/>
      <c r="AM132" s="117">
        <v>0</v>
      </c>
      <c r="AN132" s="117"/>
      <c r="AO132" s="9">
        <v>84.042259999999999</v>
      </c>
      <c r="AP132" s="76">
        <v>955.41895100000011</v>
      </c>
      <c r="AQ132" s="115">
        <v>955.41895100000011</v>
      </c>
      <c r="AR132" s="116"/>
      <c r="AS132" s="117">
        <v>0</v>
      </c>
      <c r="AT132">
        <v>7</v>
      </c>
      <c r="AU132" s="9">
        <v>179.079374</v>
      </c>
      <c r="AV132" s="508">
        <f t="shared" si="85"/>
        <v>860.38183700000002</v>
      </c>
      <c r="AW132" s="2">
        <v>860.48140000000001</v>
      </c>
      <c r="AX132" s="510">
        <v>1229</v>
      </c>
      <c r="AY132" s="117">
        <f t="shared" si="86"/>
        <v>9.9562999999989188E-2</v>
      </c>
      <c r="AZ132">
        <v>204.074623</v>
      </c>
      <c r="BA132" s="122">
        <f t="shared" si="87"/>
        <v>835.38658800000007</v>
      </c>
      <c r="BB132" s="5" t="s">
        <v>74</v>
      </c>
      <c r="BC132" s="116"/>
      <c r="BD132" s="117"/>
    </row>
    <row r="133" spans="1:56">
      <c r="B133" s="402">
        <v>8</v>
      </c>
      <c r="C133" s="41"/>
      <c r="D133" s="18" t="s">
        <v>289</v>
      </c>
      <c r="E133" s="71">
        <v>162.05282</v>
      </c>
      <c r="F133" s="139">
        <v>1170.5016949999999</v>
      </c>
      <c r="G133" s="115">
        <v>1170.5016949999999</v>
      </c>
      <c r="H133" s="116"/>
      <c r="I133" s="117">
        <v>0</v>
      </c>
      <c r="J133" s="9">
        <v>120.04226</v>
      </c>
      <c r="K133" s="118">
        <v>1050.459435</v>
      </c>
      <c r="L133" s="115">
        <v>1050.459435</v>
      </c>
      <c r="M133" s="513"/>
      <c r="N133" s="117"/>
      <c r="O133" s="9">
        <v>90.031694999999999</v>
      </c>
      <c r="P133" s="119">
        <v>1080.47</v>
      </c>
      <c r="Q133" s="115">
        <v>1080.47</v>
      </c>
      <c r="R133" s="116"/>
      <c r="S133" s="117">
        <v>0</v>
      </c>
      <c r="T133" s="120">
        <v>150.05282399999999</v>
      </c>
      <c r="U133" s="121">
        <v>1020.4488709999999</v>
      </c>
      <c r="V133" s="115">
        <v>1020.4488709999999</v>
      </c>
      <c r="W133" s="116"/>
      <c r="X133" s="117"/>
      <c r="Y133">
        <v>18.010565</v>
      </c>
      <c r="Z133" s="76">
        <v>1152.4911299999999</v>
      </c>
      <c r="AA133" s="115">
        <v>1152.4911299999999</v>
      </c>
      <c r="AB133" s="116"/>
      <c r="AC133" s="117">
        <v>0</v>
      </c>
      <c r="AD133">
        <v>36.021129999999999</v>
      </c>
      <c r="AE133" s="9">
        <v>1134.4805649999998</v>
      </c>
      <c r="AF133" s="115">
        <v>1134.4805649999998</v>
      </c>
      <c r="AG133" s="116"/>
      <c r="AH133" s="117">
        <v>0</v>
      </c>
      <c r="AI133">
        <v>54.031694999999999</v>
      </c>
      <c r="AJ133" s="76">
        <v>1116.47</v>
      </c>
      <c r="AK133" s="115">
        <v>1116.47</v>
      </c>
      <c r="AL133" s="116"/>
      <c r="AM133" s="117">
        <v>0</v>
      </c>
      <c r="AN133" s="117"/>
      <c r="AO133" s="9">
        <v>84.042259999999999</v>
      </c>
      <c r="AP133" s="76">
        <v>1086.459435</v>
      </c>
      <c r="AQ133" s="115">
        <v>1086.459435</v>
      </c>
      <c r="AR133" s="116"/>
      <c r="AS133" s="117">
        <v>0</v>
      </c>
      <c r="AT133">
        <v>8</v>
      </c>
      <c r="AU133" s="9">
        <v>179.079374</v>
      </c>
      <c r="AV133" s="508">
        <f t="shared" si="85"/>
        <v>991.4223209999999</v>
      </c>
      <c r="AW133" s="2">
        <v>991.72551102</v>
      </c>
      <c r="AX133" s="510">
        <v>1102</v>
      </c>
      <c r="AY133" s="117">
        <f t="shared" si="86"/>
        <v>0.30319002000010187</v>
      </c>
      <c r="AZ133">
        <v>204.074623</v>
      </c>
      <c r="BA133" s="122">
        <f t="shared" si="87"/>
        <v>966.42707199999995</v>
      </c>
      <c r="BB133" s="517">
        <v>966.64700000000005</v>
      </c>
      <c r="BC133" s="518">
        <v>476.6</v>
      </c>
      <c r="BD133" s="117">
        <f t="shared" si="88"/>
        <v>0.21992800000009538</v>
      </c>
    </row>
    <row r="134" spans="1:56">
      <c r="B134" s="402"/>
      <c r="C134" s="41"/>
      <c r="D134" s="18"/>
      <c r="E134" s="519"/>
      <c r="F134" s="115"/>
      <c r="G134" s="115"/>
      <c r="H134" s="116"/>
      <c r="I134" s="117"/>
      <c r="J134" s="5"/>
      <c r="K134" s="5"/>
      <c r="L134" s="5"/>
      <c r="M134" s="513"/>
      <c r="N134" s="5"/>
      <c r="O134" s="5"/>
      <c r="P134" s="5"/>
      <c r="Q134" s="5"/>
      <c r="R134" s="116"/>
      <c r="S134" s="5"/>
      <c r="T134" s="5"/>
      <c r="U134" s="5"/>
      <c r="V134" s="5"/>
      <c r="W134" s="116"/>
      <c r="X134" s="5"/>
      <c r="Y134" s="5"/>
      <c r="Z134" s="5"/>
      <c r="AA134" s="5"/>
      <c r="AB134" s="116"/>
      <c r="AC134" s="5"/>
      <c r="AD134" s="5"/>
      <c r="AE134" s="5"/>
      <c r="AF134" s="5"/>
      <c r="AG134" s="116"/>
      <c r="AH134" s="5"/>
      <c r="AI134" s="5"/>
      <c r="AJ134" s="5"/>
      <c r="AK134" s="5"/>
      <c r="AL134" s="116"/>
      <c r="AM134" s="5"/>
      <c r="AN134" s="5"/>
      <c r="AO134" s="5"/>
      <c r="AP134" s="5"/>
      <c r="AQ134" s="5"/>
      <c r="AR134" s="5"/>
      <c r="AS134" s="5"/>
      <c r="AU134" s="9">
        <v>179.079374</v>
      </c>
      <c r="AV134" s="508">
        <f t="shared" si="85"/>
        <v>-179.079374</v>
      </c>
      <c r="AW134" s="5"/>
      <c r="AX134" s="116"/>
      <c r="AY134" s="117"/>
      <c r="BA134" s="115"/>
      <c r="BB134" s="5"/>
      <c r="BC134" s="5"/>
      <c r="BD134" s="5"/>
    </row>
    <row r="135" spans="1:56" s="52" customFormat="1">
      <c r="C135" s="347"/>
      <c r="D135" s="3"/>
      <c r="E135" s="3"/>
      <c r="F135" s="404"/>
      <c r="G135" s="404"/>
      <c r="H135" s="38"/>
      <c r="I135" s="397"/>
      <c r="J135" s="3"/>
      <c r="K135" s="3"/>
      <c r="L135" s="3"/>
      <c r="M135" s="38"/>
      <c r="N135" s="3"/>
      <c r="O135" s="3"/>
      <c r="P135" s="3"/>
      <c r="Q135" s="3"/>
      <c r="R135" s="38"/>
      <c r="S135" s="3"/>
      <c r="T135" s="3"/>
      <c r="U135" s="3"/>
      <c r="V135" s="3"/>
      <c r="W135" s="38"/>
      <c r="X135" s="3"/>
      <c r="Y135" s="3"/>
      <c r="Z135" s="3"/>
      <c r="AA135" s="3"/>
      <c r="AB135" s="38"/>
      <c r="AC135" s="3"/>
      <c r="AD135" s="3"/>
      <c r="AE135" s="3"/>
      <c r="AF135" s="3"/>
      <c r="AG135" s="38"/>
      <c r="AH135" s="3"/>
      <c r="AI135" s="3"/>
      <c r="AJ135" s="3"/>
      <c r="AK135" s="3"/>
      <c r="AL135" s="38"/>
      <c r="AM135" s="3"/>
      <c r="AN135" s="3"/>
      <c r="AO135" s="3"/>
      <c r="AP135" s="3"/>
      <c r="AQ135" s="3"/>
      <c r="AR135" s="38"/>
      <c r="AS135" s="3"/>
      <c r="AX135" s="25">
        <f>SUM(AX127:AX134)</f>
        <v>37274.199999999997</v>
      </c>
      <c r="BC135" s="25">
        <f>SUM(BC127:BC134)</f>
        <v>18712.3</v>
      </c>
    </row>
    <row r="136" spans="1:56" s="188" customFormat="1">
      <c r="C136" s="405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130"/>
      <c r="AG136" s="130"/>
      <c r="AH136" s="130"/>
      <c r="AI136" s="130"/>
      <c r="AJ136" s="130"/>
      <c r="AK136" s="130"/>
      <c r="AL136" s="130"/>
      <c r="AR136" s="130"/>
      <c r="AX136" s="130">
        <f>AX135/H116</f>
        <v>47.302284263959386</v>
      </c>
      <c r="BC136" s="130">
        <f>BC135/H116</f>
        <v>23.746573604060913</v>
      </c>
    </row>
    <row r="138" spans="1:56">
      <c r="AS138" t="s">
        <v>412</v>
      </c>
      <c r="AU138" s="402" t="s">
        <v>446</v>
      </c>
      <c r="AX138" s="334">
        <f>AX135/H75</f>
        <v>0.46218782277893983</v>
      </c>
      <c r="BC138" s="334">
        <f>BC135/H75</f>
        <v>0.23202636666075613</v>
      </c>
    </row>
    <row r="140" spans="1:56">
      <c r="AP140">
        <f>179-162</f>
        <v>17</v>
      </c>
      <c r="AS140" t="s">
        <v>447</v>
      </c>
    </row>
    <row r="141" spans="1:56">
      <c r="B141" s="9">
        <f>J114+T108</f>
        <v>270.09508399999999</v>
      </c>
      <c r="D141" s="41"/>
      <c r="G141" s="9"/>
      <c r="H141" s="9"/>
      <c r="I141" s="46"/>
      <c r="J141" s="92"/>
      <c r="U141" s="120">
        <v>150.05282399999999</v>
      </c>
      <c r="V141" s="9"/>
    </row>
    <row r="142" spans="1:56">
      <c r="B142" s="9">
        <f>O108+T108</f>
        <v>240.084519</v>
      </c>
      <c r="D142" s="41"/>
      <c r="G142" s="9"/>
      <c r="H142" s="9"/>
      <c r="I142" s="46"/>
      <c r="J142" s="92"/>
      <c r="U142">
        <f>U141*2</f>
        <v>300.10564799999997</v>
      </c>
      <c r="V142" s="9">
        <f>E114-U147</f>
        <v>-138.05282799999998</v>
      </c>
      <c r="X142">
        <v>300.10564799999997</v>
      </c>
      <c r="AS142" t="s">
        <v>420</v>
      </c>
      <c r="AU142" t="s">
        <v>448</v>
      </c>
    </row>
    <row r="143" spans="1:56">
      <c r="B143" s="9">
        <f>O113+O114</f>
        <v>180.06339</v>
      </c>
      <c r="D143" s="41"/>
      <c r="G143" s="9"/>
      <c r="H143" s="9"/>
      <c r="I143" s="46"/>
      <c r="J143" s="92"/>
      <c r="M143" s="406" t="s">
        <v>308</v>
      </c>
      <c r="P143" s="407"/>
      <c r="Q143" s="407"/>
      <c r="R143" s="407"/>
      <c r="S143" s="407"/>
      <c r="V143" s="408" t="s">
        <v>309</v>
      </c>
    </row>
    <row r="144" spans="1:56">
      <c r="C144" s="304"/>
      <c r="D144" s="41"/>
      <c r="E144" s="54" t="s">
        <v>273</v>
      </c>
      <c r="G144" s="9"/>
      <c r="H144" s="9"/>
      <c r="I144" s="46"/>
      <c r="K144" s="102"/>
      <c r="M144" s="406">
        <v>108.04226399999999</v>
      </c>
      <c r="P144" s="407"/>
      <c r="Q144" s="407"/>
      <c r="R144" s="407"/>
      <c r="S144" s="407"/>
      <c r="U144" s="102" t="s">
        <v>149</v>
      </c>
    </row>
    <row r="145" spans="3:26">
      <c r="C145" s="304"/>
      <c r="D145" s="41"/>
      <c r="E145" s="13" t="s">
        <v>45</v>
      </c>
      <c r="G145" s="9">
        <f>K147-E114</f>
        <v>108.04226399999999</v>
      </c>
      <c r="H145" s="9"/>
      <c r="I145" s="46"/>
      <c r="J145" s="54" t="s">
        <v>273</v>
      </c>
      <c r="K145" s="409" t="s">
        <v>310</v>
      </c>
      <c r="L145" s="410" t="s">
        <v>311</v>
      </c>
      <c r="M145" s="109" t="s">
        <v>157</v>
      </c>
      <c r="N145" s="109" t="s">
        <v>64</v>
      </c>
      <c r="O145" s="109" t="s">
        <v>61</v>
      </c>
      <c r="P145" s="409" t="s">
        <v>312</v>
      </c>
      <c r="Q145" s="111" t="s">
        <v>157</v>
      </c>
      <c r="R145" s="109" t="s">
        <v>157</v>
      </c>
      <c r="S145" s="109" t="s">
        <v>64</v>
      </c>
      <c r="T145" s="109" t="s">
        <v>61</v>
      </c>
      <c r="U145" s="55">
        <v>300</v>
      </c>
      <c r="V145" s="111" t="s">
        <v>157</v>
      </c>
      <c r="W145" s="109" t="s">
        <v>157</v>
      </c>
      <c r="X145" s="109" t="s">
        <v>64</v>
      </c>
      <c r="Y145" s="109" t="s">
        <v>61</v>
      </c>
    </row>
    <row r="146" spans="3:26">
      <c r="C146" s="304"/>
      <c r="D146" s="41"/>
      <c r="E146" s="15" t="s">
        <v>56</v>
      </c>
      <c r="G146" s="9"/>
      <c r="H146" s="9"/>
      <c r="I146" s="46"/>
      <c r="J146" s="13" t="s">
        <v>45</v>
      </c>
      <c r="K146" s="409" t="s">
        <v>135</v>
      </c>
      <c r="L146" s="111" t="s">
        <v>67</v>
      </c>
      <c r="M146" s="109" t="s">
        <v>167</v>
      </c>
      <c r="N146" s="109"/>
      <c r="O146" s="109" t="s">
        <v>65</v>
      </c>
      <c r="P146" s="409" t="s">
        <v>284</v>
      </c>
      <c r="Q146" s="111" t="s">
        <v>67</v>
      </c>
      <c r="R146" s="109" t="s">
        <v>167</v>
      </c>
      <c r="S146" s="109"/>
      <c r="T146" s="109" t="s">
        <v>65</v>
      </c>
      <c r="U146" s="411" t="s">
        <v>281</v>
      </c>
      <c r="V146" s="111" t="s">
        <v>67</v>
      </c>
      <c r="W146" s="109" t="s">
        <v>167</v>
      </c>
      <c r="X146" s="109"/>
      <c r="Y146" s="109" t="s">
        <v>65</v>
      </c>
      <c r="Z146" s="100"/>
    </row>
    <row r="147" spans="3:26">
      <c r="C147" s="304"/>
      <c r="D147" s="41"/>
      <c r="E147" s="41" t="s">
        <v>286</v>
      </c>
      <c r="G147" s="9"/>
      <c r="H147" s="9"/>
      <c r="I147" s="46"/>
      <c r="J147" s="92"/>
      <c r="K147">
        <v>270.09508399999999</v>
      </c>
      <c r="L147" s="121">
        <f t="shared" ref="L147:L153" si="89">F108-K147</f>
        <v>314.128128</v>
      </c>
      <c r="M147" s="5" t="s">
        <v>74</v>
      </c>
      <c r="N147" s="116"/>
      <c r="O147" s="117"/>
      <c r="P147">
        <v>180.06339</v>
      </c>
      <c r="Q147" s="121">
        <f t="shared" ref="Q147:Q153" si="90">F108-P147</f>
        <v>404.15982199999996</v>
      </c>
      <c r="R147" t="s">
        <v>74</v>
      </c>
      <c r="S147" s="313"/>
      <c r="T147" s="92"/>
      <c r="U147">
        <v>300.10564799999997</v>
      </c>
      <c r="V147" s="121">
        <f t="shared" ref="V147:V153" si="91">F108-U147</f>
        <v>284.11756400000002</v>
      </c>
      <c r="W147" s="5" t="s">
        <v>93</v>
      </c>
      <c r="X147" s="116"/>
      <c r="Y147" s="117"/>
    </row>
    <row r="148" spans="3:26">
      <c r="C148" s="304"/>
      <c r="D148" s="41"/>
      <c r="E148" s="41" t="s">
        <v>288</v>
      </c>
      <c r="G148" s="9"/>
      <c r="H148" s="9"/>
      <c r="I148" s="46"/>
      <c r="J148" s="92"/>
      <c r="K148">
        <v>270.09508399999999</v>
      </c>
      <c r="L148" s="121">
        <f t="shared" si="89"/>
        <v>443.17072100000001</v>
      </c>
      <c r="M148" s="5" t="s">
        <v>74</v>
      </c>
      <c r="N148" s="116"/>
      <c r="O148" s="117"/>
      <c r="P148">
        <v>180.06339</v>
      </c>
      <c r="Q148" s="121">
        <f t="shared" si="90"/>
        <v>533.20241499999997</v>
      </c>
      <c r="R148" s="87" t="s">
        <v>313</v>
      </c>
      <c r="S148" s="313">
        <v>2927</v>
      </c>
      <c r="T148" s="92"/>
      <c r="U148">
        <v>300.10564799999997</v>
      </c>
      <c r="V148" s="121">
        <f t="shared" si="91"/>
        <v>413.16015700000003</v>
      </c>
      <c r="W148" s="127">
        <v>257.10489999999999</v>
      </c>
      <c r="X148" s="128">
        <v>8626</v>
      </c>
      <c r="Y148" s="117">
        <f t="shared" ref="Y148:Y153" si="92">W148-V148</f>
        <v>-156.05525700000004</v>
      </c>
    </row>
    <row r="149" spans="3:26">
      <c r="C149" s="304"/>
      <c r="D149" s="41"/>
      <c r="E149" s="41" t="s">
        <v>76</v>
      </c>
      <c r="G149" s="9"/>
      <c r="H149" s="9"/>
      <c r="I149" s="46"/>
      <c r="J149" s="92"/>
      <c r="K149">
        <v>270.09508399999999</v>
      </c>
      <c r="L149" s="121">
        <f t="shared" si="89"/>
        <v>556.25478500000008</v>
      </c>
      <c r="M149" s="127">
        <v>400.4049</v>
      </c>
      <c r="N149" s="128">
        <v>745</v>
      </c>
      <c r="O149" s="117">
        <f>M149-L149</f>
        <v>-155.84988500000009</v>
      </c>
      <c r="P149">
        <v>180.06339</v>
      </c>
      <c r="Q149" s="121">
        <f t="shared" si="90"/>
        <v>646.28647899999999</v>
      </c>
      <c r="R149" s="87" t="s">
        <v>74</v>
      </c>
      <c r="S149" s="313"/>
      <c r="T149" s="92"/>
      <c r="U149">
        <v>300.10564799999997</v>
      </c>
      <c r="V149" s="121">
        <f t="shared" si="91"/>
        <v>526.24422100000004</v>
      </c>
      <c r="W149" s="127">
        <v>370.37810000000002</v>
      </c>
      <c r="X149" s="128">
        <v>3941</v>
      </c>
      <c r="Y149" s="117">
        <f t="shared" si="92"/>
        <v>-155.86612100000002</v>
      </c>
    </row>
    <row r="150" spans="3:26">
      <c r="C150" s="304"/>
      <c r="D150" s="41"/>
      <c r="E150" s="41" t="s">
        <v>76</v>
      </c>
      <c r="G150" s="9"/>
      <c r="H150" s="9"/>
      <c r="I150" s="46"/>
      <c r="J150" s="92"/>
      <c r="K150">
        <v>270.09508399999999</v>
      </c>
      <c r="L150" s="121">
        <f t="shared" si="89"/>
        <v>627.29189900000006</v>
      </c>
      <c r="M150" s="127">
        <v>471.18450000000001</v>
      </c>
      <c r="N150" s="128">
        <v>1992</v>
      </c>
      <c r="O150" s="117">
        <f>M150-L150</f>
        <v>-156.10739900000004</v>
      </c>
      <c r="P150">
        <v>180.06339</v>
      </c>
      <c r="Q150" s="121">
        <f t="shared" si="90"/>
        <v>717.32359299999996</v>
      </c>
      <c r="R150" s="87" t="s">
        <v>314</v>
      </c>
      <c r="S150" s="313">
        <v>209.7</v>
      </c>
      <c r="T150" s="92"/>
      <c r="U150">
        <v>300.10564799999997</v>
      </c>
      <c r="V150" s="121">
        <f t="shared" si="91"/>
        <v>597.28133500000001</v>
      </c>
      <c r="W150" s="127">
        <v>441.00049999999999</v>
      </c>
      <c r="X150" s="128">
        <v>3867</v>
      </c>
      <c r="Y150" s="117">
        <f t="shared" si="92"/>
        <v>-156.28083500000002</v>
      </c>
    </row>
    <row r="151" spans="3:26">
      <c r="D151" s="41"/>
      <c r="E151" s="41" t="s">
        <v>76</v>
      </c>
      <c r="G151" s="9"/>
      <c r="H151" s="9"/>
      <c r="I151" s="46"/>
      <c r="J151" s="92"/>
      <c r="K151">
        <v>270.09508399999999</v>
      </c>
      <c r="L151" s="121">
        <f t="shared" si="89"/>
        <v>698.32901300000003</v>
      </c>
      <c r="M151" s="127">
        <v>542.01199999999994</v>
      </c>
      <c r="N151" s="128">
        <v>324.60000000000002</v>
      </c>
      <c r="O151" s="117">
        <f>M151-L151</f>
        <v>-156.31701300000009</v>
      </c>
      <c r="P151">
        <v>180.06339</v>
      </c>
      <c r="Q151" s="121">
        <f t="shared" si="90"/>
        <v>788.36070699999993</v>
      </c>
      <c r="R151" s="87" t="s">
        <v>315</v>
      </c>
      <c r="S151" s="313">
        <v>674.6</v>
      </c>
      <c r="T151" s="92"/>
      <c r="U151">
        <v>300.10564799999997</v>
      </c>
      <c r="V151" s="121">
        <f t="shared" si="91"/>
        <v>668.31844899999999</v>
      </c>
      <c r="W151" s="127">
        <v>512.49689999999998</v>
      </c>
      <c r="X151" s="128">
        <v>687.7</v>
      </c>
      <c r="Y151" s="117">
        <f t="shared" si="92"/>
        <v>-155.821549</v>
      </c>
    </row>
    <row r="152" spans="3:26">
      <c r="D152" s="41"/>
      <c r="E152" s="41" t="s">
        <v>289</v>
      </c>
      <c r="G152" s="9"/>
      <c r="H152" s="9"/>
      <c r="I152" s="46"/>
      <c r="J152" s="92"/>
      <c r="K152">
        <v>270.09508399999999</v>
      </c>
      <c r="L152" s="121">
        <f t="shared" si="89"/>
        <v>769.36612700000001</v>
      </c>
      <c r="M152" s="127">
        <v>612.89639999999997</v>
      </c>
      <c r="N152" s="128">
        <v>257.8</v>
      </c>
      <c r="O152" s="117">
        <f>M152-L152</f>
        <v>-156.46972700000003</v>
      </c>
      <c r="P152">
        <v>180.06339</v>
      </c>
      <c r="Q152" s="121">
        <f t="shared" si="90"/>
        <v>859.39782100000002</v>
      </c>
      <c r="R152" s="87" t="s">
        <v>194</v>
      </c>
      <c r="S152" s="313">
        <v>702.2</v>
      </c>
      <c r="T152" s="92"/>
      <c r="U152">
        <v>300.10564799999997</v>
      </c>
      <c r="V152" s="121">
        <f t="shared" si="91"/>
        <v>739.35556300000007</v>
      </c>
      <c r="W152" s="127">
        <v>583.45950000000005</v>
      </c>
      <c r="X152" s="128">
        <v>836</v>
      </c>
      <c r="Y152" s="117">
        <f t="shared" si="92"/>
        <v>-155.89606300000003</v>
      </c>
    </row>
    <row r="153" spans="3:26">
      <c r="D153" s="41"/>
      <c r="E153" s="41" t="s">
        <v>49</v>
      </c>
      <c r="G153" s="9"/>
      <c r="H153" s="9"/>
      <c r="I153" s="46"/>
      <c r="J153" s="92"/>
      <c r="K153">
        <v>270.09508399999999</v>
      </c>
      <c r="L153" s="121">
        <f t="shared" si="89"/>
        <v>900.40661099999988</v>
      </c>
      <c r="M153" s="127">
        <v>743.87099999999998</v>
      </c>
      <c r="N153" s="128">
        <v>123.9</v>
      </c>
      <c r="O153" s="117">
        <f>M153-L153</f>
        <v>-156.5356109999999</v>
      </c>
      <c r="P153">
        <v>180.06339</v>
      </c>
      <c r="Q153" s="121">
        <f t="shared" si="90"/>
        <v>990.4383049999999</v>
      </c>
      <c r="S153" s="46"/>
      <c r="T153" s="92"/>
      <c r="U153">
        <v>300.10564799999997</v>
      </c>
      <c r="V153" s="121">
        <f t="shared" si="91"/>
        <v>870.39604699999995</v>
      </c>
      <c r="W153" s="127">
        <v>714.51379999999995</v>
      </c>
      <c r="X153" s="128">
        <v>1366</v>
      </c>
      <c r="Y153" s="117">
        <f t="shared" si="92"/>
        <v>-155.88224700000001</v>
      </c>
    </row>
    <row r="154" spans="3:26">
      <c r="D154" s="41"/>
      <c r="G154" s="9"/>
      <c r="H154" s="9"/>
      <c r="I154" s="46"/>
      <c r="J154" s="92"/>
      <c r="R154" s="347" t="s">
        <v>316</v>
      </c>
      <c r="X154" s="46"/>
    </row>
    <row r="155" spans="3:26">
      <c r="D155" s="412"/>
      <c r="E155" s="4"/>
      <c r="F155" s="4"/>
      <c r="G155" s="129"/>
      <c r="H155" s="129"/>
      <c r="I155" s="147"/>
      <c r="J155" s="301"/>
      <c r="K155" s="4"/>
      <c r="L155" s="4"/>
      <c r="M155" s="4"/>
      <c r="N155" s="38">
        <f>SUM(N149:N154)</f>
        <v>3443.3</v>
      </c>
      <c r="O155" s="4"/>
      <c r="P155" s="4"/>
      <c r="Q155" s="4"/>
      <c r="R155" s="4"/>
      <c r="S155" s="4"/>
      <c r="T155" s="3"/>
      <c r="U155" s="3"/>
      <c r="V155" s="3"/>
      <c r="W155" s="3"/>
      <c r="X155" s="38">
        <f>SUM(X148:X154)</f>
        <v>19323.7</v>
      </c>
      <c r="Y155" s="3"/>
    </row>
    <row r="156" spans="3:26">
      <c r="D156" s="41"/>
      <c r="G156" s="9"/>
      <c r="H156" s="9"/>
      <c r="I156" s="46"/>
      <c r="J156" s="92"/>
      <c r="N156" s="130">
        <f>N155/H116</f>
        <v>4.3696700507614219</v>
      </c>
      <c r="O156" s="130"/>
      <c r="P156" s="130"/>
      <c r="Q156" s="130"/>
      <c r="R156" s="130"/>
      <c r="S156" s="130"/>
      <c r="T156" s="130"/>
      <c r="U156" s="130"/>
      <c r="V156" s="130"/>
      <c r="W156" s="130"/>
      <c r="X156" s="130">
        <f>X155/H116</f>
        <v>24.52246192893401</v>
      </c>
      <c r="Z156" s="52"/>
    </row>
    <row r="159" spans="3:26">
      <c r="T159" t="s">
        <v>409</v>
      </c>
      <c r="V159" t="s">
        <v>449</v>
      </c>
    </row>
    <row r="160" spans="3:26">
      <c r="T160" t="s">
        <v>412</v>
      </c>
      <c r="V160" s="188" t="s">
        <v>446</v>
      </c>
    </row>
    <row r="161" spans="20:22">
      <c r="T161" t="s">
        <v>450</v>
      </c>
      <c r="V161">
        <v>162.05282399999999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ACD.ChemSketch.20" shapeId="5121" r:id="rId3">
          <objectPr defaultSize="0" autoPict="0" r:id="rId4">
            <anchor moveWithCells="1" sizeWithCells="1">
              <from>
                <xdr:col>73</xdr:col>
                <xdr:colOff>0</xdr:colOff>
                <xdr:row>91</xdr:row>
                <xdr:rowOff>0</xdr:rowOff>
              </from>
              <to>
                <xdr:col>81</xdr:col>
                <xdr:colOff>365760</xdr:colOff>
                <xdr:row>127</xdr:row>
                <xdr:rowOff>22860</xdr:rowOff>
              </to>
            </anchor>
          </objectPr>
        </oleObject>
      </mc:Choice>
      <mc:Fallback>
        <oleObject progId="ACD.ChemSketch.20" shapeId="5121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C669-C81B-44D0-A4DE-A8AB514C85C9}">
  <dimension ref="A1:CK277"/>
  <sheetViews>
    <sheetView zoomScale="60" zoomScaleNormal="60" workbookViewId="0">
      <selection activeCell="S16" sqref="S16"/>
    </sheetView>
  </sheetViews>
  <sheetFormatPr defaultRowHeight="14.4"/>
  <cols>
    <col min="1" max="1" width="10.44140625" bestFit="1" customWidth="1"/>
    <col min="5" max="5" width="8.88671875" style="520"/>
    <col min="10" max="10" width="11" customWidth="1"/>
    <col min="11" max="11" width="10.109375" customWidth="1"/>
    <col min="12" max="13" width="10.44140625" bestFit="1" customWidth="1"/>
    <col min="14" max="14" width="10.88671875" customWidth="1"/>
    <col min="16" max="16" width="10.33203125" customWidth="1"/>
    <col min="17" max="17" width="10.5546875" customWidth="1"/>
    <col min="18" max="18" width="10.33203125" bestFit="1" customWidth="1"/>
    <col min="21" max="21" width="10.109375" customWidth="1"/>
    <col min="22" max="22" width="10.44140625" customWidth="1"/>
    <col min="23" max="23" width="9.33203125" customWidth="1"/>
    <col min="26" max="26" width="10.44140625" customWidth="1"/>
    <col min="27" max="27" width="11.33203125" customWidth="1"/>
    <col min="29" max="29" width="11.21875" style="9" customWidth="1"/>
    <col min="30" max="30" width="8.88671875" style="9"/>
    <col min="31" max="32" width="10.33203125" style="9" bestFit="1" customWidth="1"/>
    <col min="33" max="33" width="10.33203125" style="92" bestFit="1" customWidth="1"/>
    <col min="34" max="34" width="8.88671875" style="9"/>
    <col min="35" max="35" width="9.33203125" style="9" bestFit="1" customWidth="1"/>
    <col min="36" max="37" width="10.33203125" style="9" bestFit="1" customWidth="1"/>
    <col min="38" max="38" width="10.33203125" style="92" bestFit="1" customWidth="1"/>
    <col min="39" max="39" width="11.44140625" style="9" bestFit="1" customWidth="1"/>
    <col min="40" max="40" width="9.33203125" style="9" bestFit="1" customWidth="1"/>
    <col min="41" max="42" width="10.33203125" style="9" bestFit="1" customWidth="1"/>
    <col min="43" max="43" width="10.5546875" style="92" customWidth="1"/>
    <col min="44" max="44" width="10.33203125" style="9" bestFit="1" customWidth="1"/>
    <col min="45" max="45" width="10.33203125" style="9" customWidth="1"/>
    <col min="46" max="46" width="11.109375" style="9" customWidth="1"/>
    <col min="47" max="47" width="9.88671875" style="9" customWidth="1"/>
    <col min="48" max="48" width="11.44140625" style="92" bestFit="1" customWidth="1"/>
    <col min="50" max="51" width="10.44140625" bestFit="1" customWidth="1"/>
    <col min="58" max="84" width="8.88671875" style="9"/>
  </cols>
  <sheetData>
    <row r="1" spans="1:84">
      <c r="A1" t="s">
        <v>2</v>
      </c>
      <c r="B1" t="s">
        <v>3</v>
      </c>
      <c r="C1" t="s">
        <v>4</v>
      </c>
      <c r="D1" t="s">
        <v>5</v>
      </c>
      <c r="E1" s="520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</row>
    <row r="2" spans="1:84" s="356" customFormat="1">
      <c r="A2" s="356">
        <v>1189</v>
      </c>
      <c r="B2" s="356">
        <v>1</v>
      </c>
      <c r="C2" s="356">
        <v>80</v>
      </c>
      <c r="D2" s="356" t="s">
        <v>451</v>
      </c>
      <c r="E2" s="521"/>
      <c r="F2" s="356" t="s">
        <v>452</v>
      </c>
      <c r="G2" s="356">
        <v>6.1199999999999997E-5</v>
      </c>
      <c r="H2" s="356">
        <v>192.2</v>
      </c>
      <c r="I2" s="356">
        <v>2</v>
      </c>
      <c r="J2" s="356">
        <v>549.71649780303596</v>
      </c>
      <c r="K2" s="356">
        <v>549.71909096838499</v>
      </c>
      <c r="L2" s="356">
        <v>1098.42571913607</v>
      </c>
      <c r="M2" s="356">
        <v>1098.43090547</v>
      </c>
      <c r="N2" s="356">
        <v>-4.7215841272269001</v>
      </c>
      <c r="O2" s="356" t="s">
        <v>30</v>
      </c>
      <c r="P2" s="356" t="s">
        <v>31</v>
      </c>
      <c r="Q2" s="356">
        <v>192.24880965752999</v>
      </c>
      <c r="R2" s="356">
        <v>192.24880965752999</v>
      </c>
      <c r="S2" s="356" t="s">
        <v>32</v>
      </c>
      <c r="T2" s="356" t="s">
        <v>33</v>
      </c>
      <c r="U2" s="356" t="s">
        <v>453</v>
      </c>
      <c r="V2" s="356" t="s">
        <v>454</v>
      </c>
      <c r="W2" s="356">
        <v>29.9908</v>
      </c>
      <c r="Y2"/>
      <c r="Z2"/>
      <c r="AA2"/>
      <c r="AB2"/>
      <c r="AC2" s="9"/>
      <c r="AD2" s="9"/>
      <c r="AE2" s="9"/>
      <c r="AF2" s="9"/>
      <c r="AG2" s="92"/>
      <c r="AH2" s="9"/>
      <c r="AI2" s="9"/>
      <c r="AJ2" s="9"/>
      <c r="AK2" s="9"/>
      <c r="AL2" s="92"/>
      <c r="AM2" s="9"/>
      <c r="AN2" s="9"/>
      <c r="AO2" s="9"/>
      <c r="AP2" s="9"/>
      <c r="AQ2" s="92"/>
      <c r="AR2" s="9"/>
      <c r="AS2" s="9"/>
      <c r="AT2" s="9"/>
      <c r="AU2" s="9"/>
      <c r="AV2" s="92"/>
      <c r="AW2"/>
      <c r="AX2"/>
      <c r="AY2"/>
      <c r="AZ2"/>
      <c r="BA2"/>
      <c r="BB2"/>
      <c r="BC2"/>
      <c r="BD2"/>
      <c r="BE2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33"/>
    </row>
    <row r="3" spans="1:84" s="356" customFormat="1">
      <c r="A3" s="356">
        <v>1210</v>
      </c>
      <c r="B3" s="356">
        <v>1</v>
      </c>
      <c r="C3" s="356">
        <v>80</v>
      </c>
      <c r="D3" s="356" t="s">
        <v>451</v>
      </c>
      <c r="E3" s="521"/>
      <c r="F3" s="356" t="s">
        <v>452</v>
      </c>
      <c r="G3" s="356">
        <v>6.1199999999999997E-5</v>
      </c>
      <c r="H3" s="356">
        <v>186.8</v>
      </c>
      <c r="I3" s="356">
        <v>2</v>
      </c>
      <c r="J3" s="356">
        <v>549.71643676816802</v>
      </c>
      <c r="K3" s="356">
        <v>549.71909096838499</v>
      </c>
      <c r="L3" s="356">
        <v>1098.4255970663401</v>
      </c>
      <c r="M3" s="356">
        <v>1098.43090547</v>
      </c>
      <c r="N3" s="356">
        <v>-4.8327151375865096</v>
      </c>
      <c r="O3" s="356" t="s">
        <v>30</v>
      </c>
      <c r="P3" s="356" t="s">
        <v>31</v>
      </c>
      <c r="Q3" s="356">
        <v>186.78176478544799</v>
      </c>
      <c r="R3" s="356">
        <v>186.78176478544799</v>
      </c>
      <c r="S3" s="356" t="s">
        <v>32</v>
      </c>
      <c r="T3" s="356" t="s">
        <v>33</v>
      </c>
      <c r="U3" s="356" t="s">
        <v>455</v>
      </c>
      <c r="V3" s="356" t="s">
        <v>456</v>
      </c>
      <c r="W3" s="356">
        <v>30.090399999999999</v>
      </c>
      <c r="Y3"/>
      <c r="Z3"/>
      <c r="AA3"/>
      <c r="AB3"/>
      <c r="AC3" s="9"/>
      <c r="AD3" s="9"/>
      <c r="AE3" s="9"/>
      <c r="AF3" s="9"/>
      <c r="AG3" s="92"/>
      <c r="AH3" s="9"/>
      <c r="AI3" s="9"/>
      <c r="AJ3" s="9"/>
      <c r="AK3" s="9"/>
      <c r="AL3" s="92"/>
      <c r="AM3" s="9"/>
      <c r="AN3" s="9"/>
      <c r="AO3" s="9"/>
      <c r="AP3" s="9"/>
      <c r="AQ3" s="92"/>
      <c r="AR3" s="9"/>
      <c r="AS3" s="9"/>
      <c r="AT3" s="9"/>
      <c r="AU3" s="9"/>
      <c r="AV3" s="92"/>
      <c r="AW3"/>
      <c r="AX3"/>
      <c r="AY3"/>
      <c r="AZ3"/>
      <c r="BA3"/>
      <c r="BB3"/>
      <c r="BC3"/>
      <c r="BD3"/>
      <c r="BE3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33"/>
    </row>
    <row r="4" spans="1:84" s="356" customFormat="1">
      <c r="A4" s="356">
        <v>1256</v>
      </c>
      <c r="B4" s="356">
        <v>1</v>
      </c>
      <c r="C4" s="356">
        <v>80</v>
      </c>
      <c r="D4" s="356" t="s">
        <v>451</v>
      </c>
      <c r="E4" s="521"/>
      <c r="F4" s="356" t="s">
        <v>452</v>
      </c>
      <c r="G4" s="356">
        <v>1.06E-4</v>
      </c>
      <c r="H4" s="356">
        <v>185.5</v>
      </c>
      <c r="I4" s="356">
        <v>2</v>
      </c>
      <c r="J4" s="356">
        <v>549.71637573329997</v>
      </c>
      <c r="K4" s="356">
        <v>549.71909096838499</v>
      </c>
      <c r="L4" s="356">
        <v>1098.4254749966001</v>
      </c>
      <c r="M4" s="356">
        <v>1098.43090547</v>
      </c>
      <c r="N4" s="356">
        <v>-4.9438461479461298</v>
      </c>
      <c r="O4" s="356" t="s">
        <v>30</v>
      </c>
      <c r="P4" s="356" t="s">
        <v>31</v>
      </c>
      <c r="Q4" s="356">
        <v>185.53470811516701</v>
      </c>
      <c r="R4" s="356">
        <v>185.53470811516701</v>
      </c>
      <c r="S4" s="356" t="s">
        <v>32</v>
      </c>
      <c r="T4" s="356" t="s">
        <v>33</v>
      </c>
      <c r="U4" s="356" t="s">
        <v>457</v>
      </c>
      <c r="V4" s="356" t="s">
        <v>458</v>
      </c>
      <c r="W4" s="356">
        <v>30.713100000000001</v>
      </c>
      <c r="Y4"/>
      <c r="Z4"/>
      <c r="AA4"/>
      <c r="AB4"/>
      <c r="AC4" s="9"/>
      <c r="AD4" s="9"/>
      <c r="AE4" s="9"/>
      <c r="AF4" s="9"/>
      <c r="AG4" s="92"/>
      <c r="AH4" s="9"/>
      <c r="AI4" s="9"/>
      <c r="AJ4" s="9"/>
      <c r="AK4" s="9"/>
      <c r="AL4" s="92"/>
      <c r="AM4" s="9"/>
      <c r="AN4" s="9"/>
      <c r="AO4" s="9"/>
      <c r="AP4" s="9"/>
      <c r="AQ4" s="92"/>
      <c r="AR4" s="9"/>
      <c r="AS4" s="9"/>
      <c r="AT4" s="9"/>
      <c r="AU4" s="9"/>
      <c r="AV4" s="92"/>
      <c r="AW4"/>
      <c r="AX4"/>
      <c r="AY4"/>
      <c r="AZ4"/>
      <c r="BA4"/>
      <c r="BB4"/>
      <c r="BC4"/>
      <c r="BD4"/>
      <c r="BE4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33"/>
    </row>
    <row r="8" spans="1:84">
      <c r="K8" s="12" t="s">
        <v>44</v>
      </c>
      <c r="L8" s="12"/>
      <c r="M8" s="13" t="s">
        <v>45</v>
      </c>
      <c r="N8" s="12"/>
      <c r="O8" s="12" t="s">
        <v>43</v>
      </c>
    </row>
    <row r="9" spans="1:84">
      <c r="K9" s="12">
        <v>187.086589</v>
      </c>
      <c r="L9" s="12">
        <v>1</v>
      </c>
      <c r="M9" s="18" t="s">
        <v>79</v>
      </c>
      <c r="N9" s="12">
        <v>7</v>
      </c>
      <c r="O9" s="12"/>
    </row>
    <row r="10" spans="1:84">
      <c r="K10" s="12">
        <v>373.16590200000002</v>
      </c>
      <c r="L10" s="12">
        <v>2</v>
      </c>
      <c r="M10" s="18" t="s">
        <v>79</v>
      </c>
      <c r="N10" s="12">
        <v>6</v>
      </c>
      <c r="O10" s="12">
        <v>912.35160399999995</v>
      </c>
    </row>
    <row r="11" spans="1:84">
      <c r="K11" s="12">
        <v>638.22790699999996</v>
      </c>
      <c r="L11" s="12">
        <v>3</v>
      </c>
      <c r="M11" s="15" t="s">
        <v>56</v>
      </c>
      <c r="N11" s="12">
        <v>5</v>
      </c>
      <c r="O11" s="12">
        <v>726.272291</v>
      </c>
    </row>
    <row r="12" spans="1:84">
      <c r="K12" s="12">
        <v>752.27083400000004</v>
      </c>
      <c r="L12" s="12">
        <v>4</v>
      </c>
      <c r="M12" s="18" t="s">
        <v>459</v>
      </c>
      <c r="N12" s="12">
        <v>4</v>
      </c>
      <c r="O12" s="12">
        <v>461.210286</v>
      </c>
    </row>
    <row r="13" spans="1:84">
      <c r="K13" s="12">
        <v>867.297777</v>
      </c>
      <c r="L13" s="12">
        <v>5</v>
      </c>
      <c r="M13" s="18" t="s">
        <v>62</v>
      </c>
      <c r="N13" s="12">
        <v>3</v>
      </c>
      <c r="O13" s="12">
        <v>347.16735899999998</v>
      </c>
    </row>
    <row r="14" spans="1:84">
      <c r="K14" s="12">
        <v>924.31924100000003</v>
      </c>
      <c r="L14" s="12">
        <v>6</v>
      </c>
      <c r="M14" s="18" t="s">
        <v>58</v>
      </c>
      <c r="N14" s="12">
        <v>2</v>
      </c>
      <c r="O14" s="12">
        <v>232.14041599999999</v>
      </c>
    </row>
    <row r="15" spans="1:84">
      <c r="K15" s="12"/>
      <c r="L15" s="12">
        <v>7</v>
      </c>
      <c r="M15" s="18" t="s">
        <v>59</v>
      </c>
      <c r="N15" s="12">
        <v>1</v>
      </c>
      <c r="O15" s="12">
        <v>175.11895200000001</v>
      </c>
    </row>
    <row r="16" spans="1:84">
      <c r="K16" s="12"/>
      <c r="L16" s="12"/>
      <c r="M16" s="12"/>
      <c r="N16" s="12"/>
      <c r="O16" s="12"/>
    </row>
    <row r="17" spans="3:46">
      <c r="K17" s="12"/>
      <c r="L17" s="12"/>
      <c r="M17" s="12"/>
      <c r="N17" s="12"/>
      <c r="O17" s="12"/>
    </row>
    <row r="18" spans="3:46">
      <c r="K18" s="12" t="s">
        <v>460</v>
      </c>
      <c r="L18" s="12"/>
      <c r="M18" s="12"/>
      <c r="N18" s="12"/>
      <c r="O18" s="12"/>
    </row>
    <row r="19" spans="3:46">
      <c r="K19" s="12" t="s">
        <v>461</v>
      </c>
      <c r="L19" s="12"/>
      <c r="M19" s="12"/>
      <c r="N19" s="12"/>
      <c r="O19" s="12"/>
    </row>
    <row r="20" spans="3:46">
      <c r="K20" s="12" t="s">
        <v>462</v>
      </c>
      <c r="L20" s="12"/>
      <c r="M20" s="12"/>
      <c r="N20" s="12"/>
      <c r="O20" s="12"/>
    </row>
    <row r="21" spans="3:46">
      <c r="K21" s="12" t="s">
        <v>463</v>
      </c>
      <c r="L21" s="12"/>
      <c r="M21" s="12"/>
      <c r="N21" s="12"/>
      <c r="O21" s="12"/>
    </row>
    <row r="26" spans="3:46">
      <c r="L26" s="189" t="s">
        <v>464</v>
      </c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3:46">
      <c r="L27" s="40" t="s">
        <v>272</v>
      </c>
      <c r="P27" s="522" t="s">
        <v>149</v>
      </c>
      <c r="Q27" s="40" t="s">
        <v>134</v>
      </c>
      <c r="V27" s="522" t="s">
        <v>149</v>
      </c>
      <c r="W27" s="40" t="s">
        <v>134</v>
      </c>
      <c r="AB27" s="40" t="s">
        <v>135</v>
      </c>
      <c r="AC27"/>
      <c r="AD27"/>
    </row>
    <row r="28" spans="3:46">
      <c r="C28" s="53" t="s">
        <v>114</v>
      </c>
      <c r="D28" s="54" t="s">
        <v>465</v>
      </c>
      <c r="E28" s="523"/>
      <c r="F28" s="13" t="s">
        <v>43</v>
      </c>
      <c r="G28" s="55" t="s">
        <v>43</v>
      </c>
      <c r="H28" s="55"/>
      <c r="I28" s="55" t="s">
        <v>61</v>
      </c>
      <c r="J28" s="55"/>
      <c r="K28" s="56" t="s">
        <v>43</v>
      </c>
      <c r="L28" s="22" t="s">
        <v>43</v>
      </c>
      <c r="M28" s="55"/>
      <c r="N28" s="55" t="s">
        <v>116</v>
      </c>
      <c r="O28" s="55"/>
      <c r="P28" s="339" t="s">
        <v>43</v>
      </c>
      <c r="Q28" s="22" t="s">
        <v>43</v>
      </c>
      <c r="R28" s="55"/>
      <c r="S28" s="55" t="s">
        <v>116</v>
      </c>
      <c r="T28" s="55"/>
      <c r="U28" s="149">
        <v>90.031694999999999</v>
      </c>
      <c r="V28" s="339" t="s">
        <v>43</v>
      </c>
      <c r="W28" s="22" t="s">
        <v>43</v>
      </c>
      <c r="X28" s="55"/>
      <c r="Y28" s="55" t="s">
        <v>116</v>
      </c>
      <c r="Z28" s="43">
        <v>150.05282399999999</v>
      </c>
      <c r="AA28" s="60" t="s">
        <v>43</v>
      </c>
      <c r="AB28" s="22" t="s">
        <v>43</v>
      </c>
      <c r="AC28" s="61"/>
      <c r="AD28" s="55" t="s">
        <v>116</v>
      </c>
      <c r="AF28" s="524" t="s">
        <v>158</v>
      </c>
      <c r="AG28" s="525" t="s">
        <v>466</v>
      </c>
      <c r="AH28" s="526" t="s">
        <v>466</v>
      </c>
      <c r="AI28" s="527"/>
      <c r="AJ28" s="528" t="s">
        <v>61</v>
      </c>
      <c r="AK28" s="529" t="s">
        <v>160</v>
      </c>
      <c r="AL28" s="530" t="s">
        <v>467</v>
      </c>
      <c r="AM28" s="529" t="s">
        <v>468</v>
      </c>
      <c r="AN28" s="531"/>
      <c r="AO28" s="529" t="s">
        <v>61</v>
      </c>
      <c r="AP28" s="529" t="s">
        <v>163</v>
      </c>
      <c r="AQ28" s="530" t="s">
        <v>469</v>
      </c>
      <c r="AR28" s="529" t="s">
        <v>469</v>
      </c>
      <c r="AS28" s="531"/>
      <c r="AT28" s="529" t="s">
        <v>61</v>
      </c>
    </row>
    <row r="29" spans="3:46">
      <c r="C29" s="345" t="s">
        <v>470</v>
      </c>
      <c r="D29" s="13" t="s">
        <v>45</v>
      </c>
      <c r="E29" s="523"/>
      <c r="F29" s="64" t="s">
        <v>67</v>
      </c>
      <c r="G29" s="55" t="s">
        <v>68</v>
      </c>
      <c r="H29" s="55" t="s">
        <v>64</v>
      </c>
      <c r="I29" s="55" t="s">
        <v>65</v>
      </c>
      <c r="J29" s="55"/>
      <c r="K29" s="56" t="s">
        <v>119</v>
      </c>
      <c r="L29" s="22" t="s">
        <v>119</v>
      </c>
      <c r="M29" s="22" t="s">
        <v>64</v>
      </c>
      <c r="N29" s="55" t="s">
        <v>65</v>
      </c>
      <c r="O29" s="55"/>
      <c r="P29" s="339" t="s">
        <v>120</v>
      </c>
      <c r="Q29" s="22" t="s">
        <v>120</v>
      </c>
      <c r="R29" s="22" t="s">
        <v>64</v>
      </c>
      <c r="S29" s="55" t="s">
        <v>65</v>
      </c>
      <c r="T29" s="55"/>
      <c r="U29" s="55" t="s">
        <v>123</v>
      </c>
      <c r="V29" s="339" t="s">
        <v>124</v>
      </c>
      <c r="W29" s="22" t="s">
        <v>124</v>
      </c>
      <c r="X29" s="22" t="s">
        <v>64</v>
      </c>
      <c r="Y29" s="55" t="s">
        <v>65</v>
      </c>
      <c r="Z29" s="63" t="s">
        <v>135</v>
      </c>
      <c r="AA29" s="60" t="s">
        <v>126</v>
      </c>
      <c r="AB29" s="22" t="s">
        <v>126</v>
      </c>
      <c r="AC29" s="23" t="s">
        <v>64</v>
      </c>
      <c r="AD29" s="55" t="s">
        <v>65</v>
      </c>
      <c r="AF29" s="524"/>
      <c r="AG29" s="532" t="s">
        <v>169</v>
      </c>
      <c r="AH29" s="526" t="s">
        <v>68</v>
      </c>
      <c r="AI29" s="527" t="s">
        <v>64</v>
      </c>
      <c r="AJ29" s="528" t="s">
        <v>65</v>
      </c>
      <c r="AK29" s="529"/>
      <c r="AL29" s="530" t="s">
        <v>169</v>
      </c>
      <c r="AM29" s="533" t="s">
        <v>68</v>
      </c>
      <c r="AN29" s="531" t="s">
        <v>170</v>
      </c>
      <c r="AO29" s="529" t="s">
        <v>65</v>
      </c>
      <c r="AP29" s="529"/>
      <c r="AQ29" s="530" t="s">
        <v>169</v>
      </c>
      <c r="AR29" s="533" t="s">
        <v>68</v>
      </c>
      <c r="AS29" s="531" t="s">
        <v>170</v>
      </c>
      <c r="AT29" s="529" t="s">
        <v>65</v>
      </c>
    </row>
    <row r="30" spans="3:46">
      <c r="C30" s="209" t="s">
        <v>133</v>
      </c>
      <c r="D30" s="18" t="s">
        <v>79</v>
      </c>
      <c r="E30" s="523">
        <v>7</v>
      </c>
      <c r="F30" s="70"/>
      <c r="G30" s="55"/>
      <c r="H30" s="55"/>
      <c r="I30" s="534">
        <f>G30-F30</f>
        <v>0</v>
      </c>
      <c r="J30" s="66"/>
      <c r="K30" s="56" t="s">
        <v>67</v>
      </c>
      <c r="L30" s="22" t="s">
        <v>68</v>
      </c>
      <c r="M30" s="31"/>
      <c r="N30" s="27"/>
      <c r="O30" s="40" t="s">
        <v>100</v>
      </c>
      <c r="P30" s="339" t="s">
        <v>67</v>
      </c>
      <c r="Q30" s="22" t="s">
        <v>68</v>
      </c>
      <c r="R30" s="27"/>
      <c r="S30" s="27"/>
      <c r="T30" s="27"/>
      <c r="U30" s="40" t="s">
        <v>134</v>
      </c>
      <c r="V30" s="339" t="s">
        <v>67</v>
      </c>
      <c r="W30" s="22" t="s">
        <v>68</v>
      </c>
      <c r="X30" s="27"/>
      <c r="Y30" s="27"/>
      <c r="Z30" s="27"/>
      <c r="AA30" s="60" t="s">
        <v>67</v>
      </c>
      <c r="AB30" s="22" t="s">
        <v>68</v>
      </c>
      <c r="AC30" s="31"/>
      <c r="AD30" s="27"/>
      <c r="AF30" s="120">
        <v>18.010565</v>
      </c>
      <c r="AG30" s="170">
        <f t="shared" ref="AG30:AG35" si="0">K31-AF30</f>
        <v>1056.3938589999998</v>
      </c>
      <c r="AH30" s="115" t="s">
        <v>93</v>
      </c>
      <c r="AI30" s="251"/>
      <c r="AJ30" s="391"/>
      <c r="AK30" s="9">
        <v>36.021129999999999</v>
      </c>
      <c r="AL30" s="76">
        <f t="shared" ref="AL30:AL35" si="1">K31-AK30</f>
        <v>1038.3832939999998</v>
      </c>
      <c r="AM30" s="115" t="s">
        <v>93</v>
      </c>
      <c r="AN30" s="116"/>
      <c r="AO30" s="117"/>
      <c r="AP30" s="9">
        <v>54.031694999999999</v>
      </c>
      <c r="AQ30" s="76">
        <f t="shared" ref="AQ30:AQ35" si="2">K31-AP30</f>
        <v>1020.3727289999998</v>
      </c>
      <c r="AR30" s="115" t="s">
        <v>93</v>
      </c>
      <c r="AS30" s="116"/>
      <c r="AT30" s="117"/>
    </row>
    <row r="31" spans="3:46">
      <c r="C31" s="348">
        <v>29.9908</v>
      </c>
      <c r="D31" s="18" t="s">
        <v>79</v>
      </c>
      <c r="E31" s="523">
        <v>6</v>
      </c>
      <c r="F31" s="70">
        <v>912.35160399999995</v>
      </c>
      <c r="G31" s="30">
        <v>912.42729999999995</v>
      </c>
      <c r="H31" s="349">
        <v>117400</v>
      </c>
      <c r="I31" s="534">
        <f t="shared" ref="I31:I36" si="3">G31-F31</f>
        <v>7.5695999999993546E-2</v>
      </c>
      <c r="J31" s="71">
        <v>162.05282</v>
      </c>
      <c r="K31" s="36">
        <f t="shared" ref="K31:K36" si="4">F31+J31</f>
        <v>1074.4044239999998</v>
      </c>
      <c r="L31" s="29" t="s">
        <v>93</v>
      </c>
      <c r="M31" s="349"/>
      <c r="N31" s="27"/>
      <c r="O31" s="9">
        <v>120.04226</v>
      </c>
      <c r="P31" s="33">
        <f t="shared" ref="P31:P36" si="5">K31-O31</f>
        <v>954.36216399999989</v>
      </c>
      <c r="Q31" s="9" t="s">
        <v>74</v>
      </c>
      <c r="R31" s="46"/>
      <c r="S31" s="9"/>
      <c r="T31" s="9"/>
      <c r="U31" s="9">
        <v>72.021124999999998</v>
      </c>
      <c r="V31" s="33">
        <f t="shared" ref="V31:V36" si="6">F31+U31</f>
        <v>984.37272899999994</v>
      </c>
      <c r="W31" s="29" t="s">
        <v>74</v>
      </c>
      <c r="X31" s="351"/>
      <c r="Y31" s="29"/>
      <c r="Z31" s="9">
        <v>12</v>
      </c>
      <c r="AA31" s="75">
        <f t="shared" ref="AA31:AA36" si="7">F31+Z31</f>
        <v>924.35160399999995</v>
      </c>
      <c r="AB31" s="30" t="s">
        <v>74</v>
      </c>
      <c r="AC31" s="31"/>
      <c r="AD31" s="29"/>
      <c r="AF31" s="120">
        <v>18.010565</v>
      </c>
      <c r="AG31" s="170">
        <f t="shared" si="0"/>
        <v>870.31454599999995</v>
      </c>
      <c r="AH31" s="170">
        <v>870.07240000000002</v>
      </c>
      <c r="AI31" s="171">
        <v>633.20000000000005</v>
      </c>
      <c r="AJ31" s="391">
        <f>AH31-AG31</f>
        <v>-0.24214599999993425</v>
      </c>
      <c r="AK31" s="9">
        <v>36.021129999999999</v>
      </c>
      <c r="AL31" s="76">
        <f t="shared" si="1"/>
        <v>852.30398100000002</v>
      </c>
      <c r="AM31" s="115" t="s">
        <v>74</v>
      </c>
      <c r="AN31" s="116"/>
      <c r="AO31" s="117"/>
      <c r="AP31" s="9">
        <v>54.031694999999999</v>
      </c>
      <c r="AQ31" s="76">
        <f t="shared" si="2"/>
        <v>834.29341599999998</v>
      </c>
      <c r="AR31" s="76">
        <v>834.55240000000003</v>
      </c>
      <c r="AS31" s="77">
        <v>1001</v>
      </c>
      <c r="AT31" s="117">
        <f>AR31-AQ31</f>
        <v>0.25898400000005495</v>
      </c>
    </row>
    <row r="32" spans="3:46">
      <c r="C32" s="11" t="s">
        <v>287</v>
      </c>
      <c r="D32" s="15" t="s">
        <v>56</v>
      </c>
      <c r="E32" s="523">
        <v>5</v>
      </c>
      <c r="F32" s="70">
        <v>726.272291</v>
      </c>
      <c r="G32" s="27">
        <v>726.30359999999996</v>
      </c>
      <c r="H32" s="349">
        <v>1717000</v>
      </c>
      <c r="I32" s="534">
        <f t="shared" si="3"/>
        <v>3.1308999999964726E-2</v>
      </c>
      <c r="J32" s="71">
        <v>162.05282</v>
      </c>
      <c r="K32" s="36">
        <f t="shared" si="4"/>
        <v>888.32511099999999</v>
      </c>
      <c r="L32" s="535">
        <v>888.44389999999999</v>
      </c>
      <c r="M32" s="93">
        <v>1506</v>
      </c>
      <c r="N32" s="29">
        <f>L32-K32</f>
        <v>0.11878899999999248</v>
      </c>
      <c r="O32" s="9">
        <v>120.04226</v>
      </c>
      <c r="P32" s="33">
        <f t="shared" si="5"/>
        <v>768.28285099999994</v>
      </c>
      <c r="Q32" s="33">
        <v>768.3546</v>
      </c>
      <c r="R32" s="461">
        <v>8557</v>
      </c>
      <c r="S32" s="92">
        <f>Q32-P32</f>
        <v>7.1749000000068008E-2</v>
      </c>
      <c r="T32" s="9"/>
      <c r="U32" s="9">
        <v>72.021124999999998</v>
      </c>
      <c r="V32" s="33">
        <f t="shared" si="6"/>
        <v>798.29341599999998</v>
      </c>
      <c r="W32" s="30" t="s">
        <v>74</v>
      </c>
      <c r="X32" s="349"/>
      <c r="Y32" s="29"/>
      <c r="Z32" s="9">
        <v>12</v>
      </c>
      <c r="AA32" s="75">
        <f t="shared" si="7"/>
        <v>738.272291</v>
      </c>
      <c r="AB32" s="75">
        <v>738.6893</v>
      </c>
      <c r="AC32" s="358">
        <v>6137</v>
      </c>
      <c r="AD32" s="164">
        <f>AB32-AA32</f>
        <v>0.41700900000000729</v>
      </c>
      <c r="AF32" s="120">
        <v>18.010565</v>
      </c>
      <c r="AG32" s="170">
        <f t="shared" si="0"/>
        <v>605.25254099999995</v>
      </c>
      <c r="AH32" s="76">
        <v>605.5394</v>
      </c>
      <c r="AI32" s="77">
        <v>1902</v>
      </c>
      <c r="AJ32" s="391">
        <f>AH32-AG32</f>
        <v>0.28685900000004949</v>
      </c>
      <c r="AK32" s="9">
        <v>36.021129999999999</v>
      </c>
      <c r="AL32" s="76">
        <f t="shared" si="1"/>
        <v>587.24197600000002</v>
      </c>
      <c r="AM32" s="115" t="s">
        <v>74</v>
      </c>
      <c r="AN32" s="116"/>
      <c r="AO32" s="117"/>
      <c r="AP32" s="9">
        <v>54.031694999999999</v>
      </c>
      <c r="AQ32" s="76">
        <f t="shared" si="2"/>
        <v>569.23141099999998</v>
      </c>
      <c r="AR32" s="115" t="s">
        <v>74</v>
      </c>
      <c r="AS32" s="116"/>
      <c r="AT32" s="117"/>
    </row>
    <row r="33" spans="1:46">
      <c r="D33" s="18" t="s">
        <v>459</v>
      </c>
      <c r="E33" s="523">
        <v>4</v>
      </c>
      <c r="F33" s="70">
        <v>461.210286</v>
      </c>
      <c r="G33" s="27">
        <v>461.25920000000002</v>
      </c>
      <c r="H33" s="349">
        <v>322500</v>
      </c>
      <c r="I33" s="534">
        <f t="shared" si="3"/>
        <v>4.8914000000024771E-2</v>
      </c>
      <c r="J33" s="71">
        <v>162.05282</v>
      </c>
      <c r="K33" s="36">
        <f t="shared" si="4"/>
        <v>623.26310599999999</v>
      </c>
      <c r="L33" s="29" t="s">
        <v>74</v>
      </c>
      <c r="M33" s="349"/>
      <c r="N33" s="29"/>
      <c r="O33" s="9">
        <v>120.04226</v>
      </c>
      <c r="P33" s="33">
        <f t="shared" si="5"/>
        <v>503.22084599999999</v>
      </c>
      <c r="Q33" s="33">
        <v>503.13810000000001</v>
      </c>
      <c r="R33" s="461">
        <v>3849</v>
      </c>
      <c r="S33" s="92">
        <f>Q33-P33</f>
        <v>-8.2745999999985997E-2</v>
      </c>
      <c r="T33" s="9"/>
      <c r="U33" s="9">
        <v>72.021124999999998</v>
      </c>
      <c r="V33" s="33">
        <f t="shared" si="6"/>
        <v>533.23141099999998</v>
      </c>
      <c r="W33" s="30" t="s">
        <v>74</v>
      </c>
      <c r="X33" s="349"/>
      <c r="Y33" s="29"/>
      <c r="Z33" s="9">
        <v>12</v>
      </c>
      <c r="AA33" s="75">
        <f t="shared" si="7"/>
        <v>473.210286</v>
      </c>
      <c r="AB33" s="75">
        <v>473.51560000000001</v>
      </c>
      <c r="AC33" s="358">
        <v>20600</v>
      </c>
      <c r="AD33" s="164">
        <f>AB33-AA33</f>
        <v>0.30531400000000986</v>
      </c>
      <c r="AF33" s="120">
        <v>18.010565</v>
      </c>
      <c r="AG33" s="170">
        <f t="shared" si="0"/>
        <v>491.20961399999999</v>
      </c>
      <c r="AH33" s="76">
        <v>490.7885</v>
      </c>
      <c r="AI33" s="77">
        <v>23630</v>
      </c>
      <c r="AJ33" s="391">
        <f>AH33-AG33</f>
        <v>-0.42111399999998866</v>
      </c>
      <c r="AK33" s="9">
        <v>36.021129999999999</v>
      </c>
      <c r="AL33" s="76">
        <f t="shared" si="1"/>
        <v>473.19904899999995</v>
      </c>
      <c r="AM33" s="76">
        <v>473.51560000000001</v>
      </c>
      <c r="AN33" s="77">
        <v>20600</v>
      </c>
      <c r="AO33" s="117">
        <f>AM33-AL33</f>
        <v>0.31655100000006087</v>
      </c>
      <c r="AP33" s="9">
        <v>54.031694999999999</v>
      </c>
      <c r="AQ33" s="76">
        <f t="shared" si="2"/>
        <v>455.18848399999996</v>
      </c>
      <c r="AR33" s="115" t="s">
        <v>74</v>
      </c>
      <c r="AS33" s="116"/>
      <c r="AT33" s="117"/>
    </row>
    <row r="34" spans="1:46">
      <c r="D34" s="18" t="s">
        <v>62</v>
      </c>
      <c r="E34" s="523">
        <v>3</v>
      </c>
      <c r="F34" s="70">
        <v>347.16735899999998</v>
      </c>
      <c r="G34" s="27">
        <v>347.30340000000001</v>
      </c>
      <c r="H34" s="349">
        <v>76530</v>
      </c>
      <c r="I34" s="534">
        <f t="shared" si="3"/>
        <v>0.13604100000003427</v>
      </c>
      <c r="J34" s="71">
        <v>162.05282</v>
      </c>
      <c r="K34" s="36">
        <f t="shared" si="4"/>
        <v>509.22017899999997</v>
      </c>
      <c r="L34" s="536">
        <v>509.20499999999998</v>
      </c>
      <c r="M34" s="350">
        <v>3247</v>
      </c>
      <c r="N34" s="29">
        <f>L34-K34</f>
        <v>-1.5178999999989173E-2</v>
      </c>
      <c r="O34" s="9">
        <v>120.04226</v>
      </c>
      <c r="P34" s="33">
        <f t="shared" si="5"/>
        <v>389.17791899999997</v>
      </c>
      <c r="Q34" s="33">
        <v>389.2559</v>
      </c>
      <c r="R34" s="461">
        <v>3015</v>
      </c>
      <c r="S34" s="92">
        <f>Q34-P34</f>
        <v>7.7981000000022505E-2</v>
      </c>
      <c r="T34" s="9"/>
      <c r="U34" s="9">
        <v>72.021124999999998</v>
      </c>
      <c r="V34" s="33">
        <f t="shared" si="6"/>
        <v>419.18848399999996</v>
      </c>
      <c r="W34" s="30" t="s">
        <v>74</v>
      </c>
      <c r="X34" s="349"/>
      <c r="Y34" s="29"/>
      <c r="Z34" s="9">
        <v>12</v>
      </c>
      <c r="AA34" s="75">
        <f t="shared" si="7"/>
        <v>359.16735899999998</v>
      </c>
      <c r="AB34" s="75">
        <v>359.3716</v>
      </c>
      <c r="AC34" s="358">
        <v>4398</v>
      </c>
      <c r="AD34" s="164">
        <f>AB34-AA34</f>
        <v>0.20424100000002454</v>
      </c>
      <c r="AF34" s="120">
        <v>18.010565</v>
      </c>
      <c r="AG34" s="170">
        <f t="shared" si="0"/>
        <v>376.18267099999997</v>
      </c>
      <c r="AH34" s="76">
        <v>376.44400000000002</v>
      </c>
      <c r="AI34" s="77">
        <v>13870</v>
      </c>
      <c r="AJ34" s="391">
        <f>AH34-AG34</f>
        <v>0.26132900000004611</v>
      </c>
      <c r="AK34" s="9">
        <v>36.021129999999999</v>
      </c>
      <c r="AL34" s="76">
        <f t="shared" si="1"/>
        <v>358.17210599999999</v>
      </c>
      <c r="AM34" s="76">
        <v>358.1123</v>
      </c>
      <c r="AN34" s="77">
        <v>939.7</v>
      </c>
      <c r="AO34" s="117">
        <f>AM34-AL34</f>
        <v>-5.9805999999980486E-2</v>
      </c>
      <c r="AP34" s="9">
        <v>54.031694999999999</v>
      </c>
      <c r="AQ34" s="76">
        <f t="shared" si="2"/>
        <v>340.16154099999994</v>
      </c>
      <c r="AR34" s="115" t="s">
        <v>74</v>
      </c>
      <c r="AS34" s="116"/>
      <c r="AT34" s="117"/>
    </row>
    <row r="35" spans="1:46">
      <c r="D35" s="18" t="s">
        <v>58</v>
      </c>
      <c r="E35" s="523">
        <v>2</v>
      </c>
      <c r="F35" s="70">
        <v>232.14041599999999</v>
      </c>
      <c r="G35" s="27">
        <v>232.15799999999999</v>
      </c>
      <c r="H35" s="349">
        <v>354400</v>
      </c>
      <c r="I35" s="534">
        <f t="shared" si="3"/>
        <v>1.7583999999999378E-2</v>
      </c>
      <c r="J35" s="71">
        <v>162.05282</v>
      </c>
      <c r="K35" s="36">
        <f t="shared" si="4"/>
        <v>394.19323599999996</v>
      </c>
      <c r="L35" s="536">
        <v>393.81569999999999</v>
      </c>
      <c r="M35" s="350">
        <v>20430</v>
      </c>
      <c r="N35" s="29">
        <f>L35-K35</f>
        <v>-0.37753599999996368</v>
      </c>
      <c r="O35" s="9">
        <v>120.04226</v>
      </c>
      <c r="P35" s="33">
        <f t="shared" si="5"/>
        <v>274.15097599999996</v>
      </c>
      <c r="Q35" s="33">
        <v>274.18560000000002</v>
      </c>
      <c r="R35" s="461">
        <v>4779</v>
      </c>
      <c r="S35" s="92">
        <f>Q35-P35</f>
        <v>3.4624000000064825E-2</v>
      </c>
      <c r="T35" s="9"/>
      <c r="U35" s="9">
        <v>72.021124999999998</v>
      </c>
      <c r="V35" s="33">
        <f t="shared" si="6"/>
        <v>304.161541</v>
      </c>
      <c r="W35" s="30" t="s">
        <v>74</v>
      </c>
      <c r="X35" s="349"/>
      <c r="Y35" s="29"/>
      <c r="Z35" s="9">
        <v>12</v>
      </c>
      <c r="AA35" s="75">
        <f t="shared" si="7"/>
        <v>244.14041599999999</v>
      </c>
      <c r="AB35" s="75">
        <v>244.04640000000001</v>
      </c>
      <c r="AC35" s="358">
        <v>3588</v>
      </c>
      <c r="AD35" s="164">
        <f>AB35-AA35</f>
        <v>-9.4015999999982114E-2</v>
      </c>
      <c r="AF35" s="120">
        <v>18.010565</v>
      </c>
      <c r="AG35" s="170">
        <f t="shared" si="0"/>
        <v>319.16120700000005</v>
      </c>
      <c r="AH35" s="115" t="s">
        <v>74</v>
      </c>
      <c r="AI35" s="116"/>
      <c r="AJ35" s="391"/>
      <c r="AK35" s="9">
        <v>36.021129999999999</v>
      </c>
      <c r="AL35" s="76">
        <f t="shared" si="1"/>
        <v>301.15064200000006</v>
      </c>
      <c r="AM35" s="76">
        <v>301.35680000000002</v>
      </c>
      <c r="AN35" s="77">
        <v>8310</v>
      </c>
      <c r="AO35" s="117">
        <f>AM35-AL35</f>
        <v>0.20615799999995943</v>
      </c>
      <c r="AP35" s="9">
        <v>54.031694999999999</v>
      </c>
      <c r="AQ35" s="76">
        <f t="shared" si="2"/>
        <v>283.14007700000002</v>
      </c>
      <c r="AR35" s="76">
        <v>283.2595</v>
      </c>
      <c r="AS35" s="77">
        <v>5103</v>
      </c>
      <c r="AT35" s="117">
        <f>AR35-AQ35</f>
        <v>0.1194229999999834</v>
      </c>
    </row>
    <row r="36" spans="1:46">
      <c r="D36" s="18" t="s">
        <v>59</v>
      </c>
      <c r="E36" s="523">
        <v>1</v>
      </c>
      <c r="F36" s="70">
        <v>175.11895200000001</v>
      </c>
      <c r="G36" s="27">
        <v>175.1317</v>
      </c>
      <c r="H36" s="349">
        <v>4880</v>
      </c>
      <c r="I36" s="534">
        <f t="shared" si="3"/>
        <v>1.2747999999987769E-2</v>
      </c>
      <c r="J36" s="71">
        <v>162.05282</v>
      </c>
      <c r="K36" s="36">
        <f t="shared" si="4"/>
        <v>337.17177200000003</v>
      </c>
      <c r="L36" s="536">
        <v>337.24220000000003</v>
      </c>
      <c r="M36" s="350">
        <v>932.8</v>
      </c>
      <c r="N36" s="29">
        <f>L36-K36</f>
        <v>7.0427999999992608E-2</v>
      </c>
      <c r="O36" s="9">
        <v>120.04226</v>
      </c>
      <c r="P36" s="33">
        <f t="shared" si="5"/>
        <v>217.12951200000003</v>
      </c>
      <c r="Q36" s="9" t="s">
        <v>74</v>
      </c>
      <c r="R36" s="46"/>
      <c r="S36" s="92"/>
      <c r="T36" s="9"/>
      <c r="U36" s="9">
        <v>72.021124999999998</v>
      </c>
      <c r="V36" s="33">
        <f t="shared" si="6"/>
        <v>247.14007700000002</v>
      </c>
      <c r="W36" s="30" t="s">
        <v>74</v>
      </c>
      <c r="X36" s="349"/>
      <c r="Y36" s="29"/>
      <c r="Z36" s="9">
        <v>12</v>
      </c>
      <c r="AA36" s="75">
        <f t="shared" si="7"/>
        <v>187.11895200000001</v>
      </c>
      <c r="AB36" s="30" t="s">
        <v>74</v>
      </c>
      <c r="AC36" s="349"/>
      <c r="AD36" s="361"/>
      <c r="AF36" s="496"/>
      <c r="AG36" s="115"/>
      <c r="AH36" s="115"/>
      <c r="AI36" s="116"/>
      <c r="AJ36" s="115"/>
      <c r="AK36" s="115"/>
      <c r="AL36" s="115"/>
      <c r="AM36" s="115"/>
      <c r="AN36" s="116"/>
      <c r="AO36" s="115"/>
      <c r="AP36" s="115"/>
      <c r="AQ36" s="115"/>
      <c r="AR36" s="115"/>
      <c r="AS36" s="116"/>
      <c r="AT36" s="117"/>
    </row>
    <row r="37" spans="1:46" s="46" customFormat="1">
      <c r="D37" s="537"/>
      <c r="E37" s="538"/>
      <c r="F37" s="537"/>
      <c r="G37" s="537"/>
      <c r="H37" s="38">
        <f>SUM(H31:H36)</f>
        <v>2592710</v>
      </c>
      <c r="I37" s="537"/>
      <c r="J37" s="537"/>
      <c r="K37" s="537"/>
      <c r="L37" s="537"/>
      <c r="M37" s="38">
        <f>SUM(M35:M36)</f>
        <v>21362.799999999999</v>
      </c>
      <c r="N37" s="537"/>
      <c r="R37" s="25">
        <f>SUM(R32:R36)</f>
        <v>20200</v>
      </c>
      <c r="U37" s="537"/>
      <c r="V37" s="537"/>
      <c r="W37" s="537"/>
      <c r="X37" s="38">
        <f>SUM(X32:X36)</f>
        <v>0</v>
      </c>
      <c r="Y37" s="537"/>
      <c r="Z37" s="537"/>
      <c r="AA37" s="537"/>
      <c r="AB37" s="537"/>
      <c r="AC37" s="38">
        <f>SUM(AC33:AC36)</f>
        <v>28586</v>
      </c>
      <c r="AD37" s="537"/>
      <c r="AI37" s="46">
        <f>SUM(AI31:AI36)</f>
        <v>40035.199999999997</v>
      </c>
      <c r="AN37" s="46">
        <f>SUM(AN33:AN36)</f>
        <v>29849.7</v>
      </c>
      <c r="AS37" s="46">
        <f>SUM(AS31:AS36)</f>
        <v>6104</v>
      </c>
    </row>
    <row r="38" spans="1:46" s="470" customFormat="1">
      <c r="E38" s="539"/>
      <c r="H38" s="130"/>
      <c r="M38" s="130">
        <v>1</v>
      </c>
      <c r="R38" s="130">
        <f>R37/M37</f>
        <v>0.94556893291141619</v>
      </c>
      <c r="W38" s="130"/>
      <c r="AC38" s="470">
        <f>AC37/M37</f>
        <v>1.3381204710992942</v>
      </c>
      <c r="AI38" s="470">
        <f>AI37/M37</f>
        <v>1.8740614526185706</v>
      </c>
      <c r="AN38" s="470">
        <f>AN37/M38</f>
        <v>29849.7</v>
      </c>
      <c r="AP38" s="9">
        <v>54.031694999999999</v>
      </c>
      <c r="AQ38" s="470">
        <f>AP38*2</f>
        <v>108.06339</v>
      </c>
      <c r="AS38" s="470">
        <f>AS37/M38</f>
        <v>6104</v>
      </c>
    </row>
    <row r="39" spans="1:46" s="470" customFormat="1">
      <c r="E39" s="539"/>
      <c r="H39" s="130"/>
      <c r="M39" s="130"/>
      <c r="R39" s="130"/>
      <c r="W39" s="130"/>
    </row>
    <row r="40" spans="1:46" s="470" customFormat="1">
      <c r="E40" s="539"/>
      <c r="H40" s="130"/>
      <c r="M40" s="130"/>
      <c r="R40" s="130"/>
      <c r="W40" s="130"/>
    </row>
    <row r="41" spans="1:46" s="470" customFormat="1">
      <c r="E41" s="539"/>
      <c r="H41" s="130"/>
      <c r="J41" s="71">
        <v>162.05282</v>
      </c>
      <c r="M41" s="130"/>
      <c r="R41" s="130"/>
      <c r="W41" s="130"/>
    </row>
    <row r="42" spans="1:46" s="470" customFormat="1">
      <c r="E42" s="539"/>
      <c r="H42" s="130"/>
      <c r="J42" s="263">
        <f>J41*2</f>
        <v>324.10563999999999</v>
      </c>
      <c r="M42" s="130"/>
      <c r="R42" s="130"/>
      <c r="W42" s="130"/>
    </row>
    <row r="43" spans="1:46">
      <c r="A43" s="304"/>
      <c r="L43" s="189" t="s">
        <v>464</v>
      </c>
      <c r="O43" s="196" t="s">
        <v>100</v>
      </c>
      <c r="P43" s="152"/>
      <c r="Q43" s="152"/>
      <c r="R43" s="152"/>
      <c r="S43" s="152"/>
      <c r="T43" s="152"/>
      <c r="U43" s="197" t="s">
        <v>134</v>
      </c>
      <c r="V43" s="152"/>
      <c r="W43" s="152"/>
      <c r="X43" s="152"/>
      <c r="Y43" s="152"/>
      <c r="Z43" s="152" t="s">
        <v>471</v>
      </c>
      <c r="AA43" s="152"/>
      <c r="AB43" s="152"/>
      <c r="AC43" s="82"/>
      <c r="AD43" s="82"/>
      <c r="AE43" s="152" t="s">
        <v>472</v>
      </c>
      <c r="AF43" s="152"/>
      <c r="AG43" s="152"/>
      <c r="AH43" s="82"/>
      <c r="AI43" s="82"/>
      <c r="AJ43" s="152" t="s">
        <v>281</v>
      </c>
      <c r="AK43" s="152"/>
      <c r="AL43" s="152"/>
      <c r="AM43" s="82"/>
      <c r="AN43" s="82"/>
      <c r="AO43" s="9" t="s">
        <v>473</v>
      </c>
    </row>
    <row r="44" spans="1:46">
      <c r="A44" s="304"/>
      <c r="L44" s="40" t="s">
        <v>272</v>
      </c>
      <c r="P44" s="522" t="s">
        <v>149</v>
      </c>
      <c r="Q44" s="40" t="s">
        <v>134</v>
      </c>
      <c r="V44" s="522" t="s">
        <v>149</v>
      </c>
      <c r="W44" s="40" t="s">
        <v>134</v>
      </c>
      <c r="AB44" s="40" t="s">
        <v>135</v>
      </c>
      <c r="AC44"/>
      <c r="AD44"/>
      <c r="AE44"/>
      <c r="AF44"/>
      <c r="AG44" s="40" t="s">
        <v>135</v>
      </c>
      <c r="AH44"/>
      <c r="AI44"/>
      <c r="AJ44"/>
      <c r="AK44"/>
      <c r="AL44" s="40" t="s">
        <v>135</v>
      </c>
      <c r="AM44"/>
      <c r="AN44"/>
    </row>
    <row r="45" spans="1:46" ht="23.4">
      <c r="A45" s="540" t="s">
        <v>474</v>
      </c>
      <c r="C45" s="53" t="s">
        <v>114</v>
      </c>
      <c r="D45" s="54" t="s">
        <v>465</v>
      </c>
      <c r="E45" s="523"/>
      <c r="F45" s="13" t="s">
        <v>43</v>
      </c>
      <c r="G45" s="55" t="s">
        <v>43</v>
      </c>
      <c r="H45" s="55"/>
      <c r="I45" s="55" t="s">
        <v>61</v>
      </c>
      <c r="J45" s="55"/>
      <c r="K45" s="56" t="s">
        <v>43</v>
      </c>
      <c r="L45" s="22" t="s">
        <v>43</v>
      </c>
      <c r="M45" s="55"/>
      <c r="N45" s="55" t="s">
        <v>116</v>
      </c>
      <c r="O45" s="55"/>
      <c r="P45" s="339" t="s">
        <v>43</v>
      </c>
      <c r="Q45" s="22" t="s">
        <v>43</v>
      </c>
      <c r="R45" s="55"/>
      <c r="S45" s="55" t="s">
        <v>116</v>
      </c>
      <c r="T45" s="55"/>
      <c r="U45" s="149">
        <v>90.031694999999999</v>
      </c>
      <c r="V45" s="339" t="s">
        <v>43</v>
      </c>
      <c r="W45" s="22" t="s">
        <v>43</v>
      </c>
      <c r="X45" s="55"/>
      <c r="Y45" s="55" t="s">
        <v>116</v>
      </c>
      <c r="Z45" s="43">
        <v>150.05282399999999</v>
      </c>
      <c r="AA45" s="60" t="s">
        <v>43</v>
      </c>
      <c r="AB45" s="22" t="s">
        <v>43</v>
      </c>
      <c r="AC45" s="61"/>
      <c r="AD45" s="55" t="s">
        <v>116</v>
      </c>
      <c r="AE45" s="263">
        <v>180.06339</v>
      </c>
      <c r="AF45" s="60" t="s">
        <v>43</v>
      </c>
      <c r="AG45" s="22" t="s">
        <v>43</v>
      </c>
      <c r="AH45" s="61"/>
      <c r="AI45" s="55" t="s">
        <v>116</v>
      </c>
      <c r="AJ45" s="43">
        <v>300.10564799999997</v>
      </c>
      <c r="AK45" s="60" t="s">
        <v>43</v>
      </c>
      <c r="AL45" s="22" t="s">
        <v>43</v>
      </c>
      <c r="AM45" s="61"/>
      <c r="AN45" s="55" t="s">
        <v>116</v>
      </c>
      <c r="AP45" s="60" t="s">
        <v>43</v>
      </c>
      <c r="AQ45" s="22" t="s">
        <v>43</v>
      </c>
      <c r="AR45" s="61"/>
      <c r="AS45" s="55" t="s">
        <v>116</v>
      </c>
      <c r="AT45" s="541"/>
    </row>
    <row r="46" spans="1:46">
      <c r="A46" s="304"/>
      <c r="C46" s="345" t="s">
        <v>470</v>
      </c>
      <c r="D46" s="13" t="s">
        <v>45</v>
      </c>
      <c r="E46" s="523"/>
      <c r="F46" s="64" t="s">
        <v>67</v>
      </c>
      <c r="G46" s="55" t="s">
        <v>68</v>
      </c>
      <c r="H46" s="55" t="s">
        <v>64</v>
      </c>
      <c r="I46" s="55" t="s">
        <v>65</v>
      </c>
      <c r="J46" s="55"/>
      <c r="K46" s="138" t="s">
        <v>475</v>
      </c>
      <c r="L46" s="22" t="s">
        <v>475</v>
      </c>
      <c r="M46" s="22" t="s">
        <v>64</v>
      </c>
      <c r="N46" s="55" t="s">
        <v>65</v>
      </c>
      <c r="O46" s="55"/>
      <c r="P46" s="339" t="s">
        <v>120</v>
      </c>
      <c r="Q46" s="22" t="s">
        <v>120</v>
      </c>
      <c r="R46" s="22" t="s">
        <v>64</v>
      </c>
      <c r="S46" s="55" t="s">
        <v>65</v>
      </c>
      <c r="T46" s="55"/>
      <c r="U46" s="55" t="s">
        <v>476</v>
      </c>
      <c r="V46" s="339"/>
      <c r="W46" s="22" t="s">
        <v>124</v>
      </c>
      <c r="X46" s="22" t="s">
        <v>64</v>
      </c>
      <c r="Y46" s="55" t="s">
        <v>65</v>
      </c>
      <c r="Z46" s="63" t="s">
        <v>135</v>
      </c>
      <c r="AA46" s="60"/>
      <c r="AB46" s="22" t="s">
        <v>126</v>
      </c>
      <c r="AC46" s="23" t="s">
        <v>64</v>
      </c>
      <c r="AD46" s="55" t="s">
        <v>65</v>
      </c>
      <c r="AE46" s="63" t="s">
        <v>135</v>
      </c>
      <c r="AF46" s="60"/>
      <c r="AG46" s="22"/>
      <c r="AH46" s="23" t="s">
        <v>64</v>
      </c>
      <c r="AI46" s="55" t="s">
        <v>65</v>
      </c>
      <c r="AJ46" s="63" t="s">
        <v>135</v>
      </c>
      <c r="AK46" s="60"/>
      <c r="AL46" s="22"/>
      <c r="AM46" s="23" t="s">
        <v>64</v>
      </c>
      <c r="AN46" s="55" t="s">
        <v>65</v>
      </c>
      <c r="AP46" s="60"/>
      <c r="AQ46" s="22"/>
      <c r="AR46" s="23" t="s">
        <v>64</v>
      </c>
      <c r="AS46" s="55" t="s">
        <v>65</v>
      </c>
      <c r="AT46" s="541"/>
    </row>
    <row r="47" spans="1:46">
      <c r="A47" s="304"/>
      <c r="C47" s="209" t="s">
        <v>133</v>
      </c>
      <c r="D47" s="18" t="s">
        <v>79</v>
      </c>
      <c r="E47" s="523">
        <v>7</v>
      </c>
      <c r="F47" s="70"/>
      <c r="G47" s="55"/>
      <c r="H47" s="55"/>
      <c r="I47" s="534">
        <f>G47-F47</f>
        <v>0</v>
      </c>
      <c r="J47" s="263">
        <v>324.10563999999999</v>
      </c>
      <c r="K47" s="56" t="s">
        <v>67</v>
      </c>
      <c r="L47" s="22" t="s">
        <v>68</v>
      </c>
      <c r="M47" s="31"/>
      <c r="N47" s="27"/>
      <c r="O47" s="40" t="s">
        <v>100</v>
      </c>
      <c r="P47" s="339" t="s">
        <v>67</v>
      </c>
      <c r="Q47" s="22" t="s">
        <v>68</v>
      </c>
      <c r="R47" s="27"/>
      <c r="S47" s="27"/>
      <c r="T47" s="27"/>
      <c r="U47" s="40" t="s">
        <v>134</v>
      </c>
      <c r="V47" s="339" t="s">
        <v>67</v>
      </c>
      <c r="W47" s="22" t="s">
        <v>68</v>
      </c>
      <c r="X47" s="27"/>
      <c r="Y47" s="27"/>
      <c r="Z47" s="27"/>
      <c r="AA47" s="60" t="s">
        <v>67</v>
      </c>
      <c r="AB47" s="22" t="s">
        <v>68</v>
      </c>
      <c r="AC47" s="31"/>
      <c r="AD47" s="27"/>
      <c r="AE47" s="27"/>
      <c r="AF47" s="60" t="s">
        <v>67</v>
      </c>
      <c r="AG47" s="22" t="s">
        <v>68</v>
      </c>
      <c r="AH47" s="31"/>
      <c r="AI47" s="27"/>
      <c r="AJ47" s="27"/>
      <c r="AK47" s="60" t="s">
        <v>67</v>
      </c>
      <c r="AL47" s="22" t="s">
        <v>68</v>
      </c>
      <c r="AM47" s="31"/>
      <c r="AN47" s="27"/>
      <c r="AP47" s="60" t="s">
        <v>67</v>
      </c>
      <c r="AQ47" s="22" t="s">
        <v>68</v>
      </c>
      <c r="AR47" s="31"/>
      <c r="AS47" s="27"/>
      <c r="AT47" s="92"/>
    </row>
    <row r="48" spans="1:46">
      <c r="A48" s="304"/>
      <c r="C48" s="348">
        <v>29.9908</v>
      </c>
      <c r="D48" s="18" t="s">
        <v>79</v>
      </c>
      <c r="E48" s="523">
        <v>6</v>
      </c>
      <c r="F48" s="70">
        <v>912.35160399999995</v>
      </c>
      <c r="G48" s="30">
        <v>912.42729999999995</v>
      </c>
      <c r="H48" s="349">
        <v>117400</v>
      </c>
      <c r="I48" s="534">
        <f t="shared" ref="I48:I53" si="8">G48-F48</f>
        <v>7.5695999999993546E-2</v>
      </c>
      <c r="J48" s="263">
        <v>324.10563999999999</v>
      </c>
      <c r="K48" s="36">
        <f t="shared" ref="K48:K53" si="9">F48+J48</f>
        <v>1236.4572439999999</v>
      </c>
      <c r="L48" s="30" t="s">
        <v>93</v>
      </c>
      <c r="M48" s="349"/>
      <c r="N48" s="29"/>
      <c r="O48" s="9">
        <v>120.04226</v>
      </c>
      <c r="P48" s="33">
        <f t="shared" ref="P48:P53" si="10">K48-O48</f>
        <v>1116.414984</v>
      </c>
      <c r="Q48" s="30" t="s">
        <v>93</v>
      </c>
      <c r="R48" s="31"/>
      <c r="S48" s="30"/>
      <c r="T48" s="30"/>
      <c r="U48" s="9">
        <v>90.031694999999999</v>
      </c>
      <c r="V48" s="33">
        <f t="shared" ref="V48:V53" si="11">K48-U48</f>
        <v>1146.425549</v>
      </c>
      <c r="W48" s="29" t="s">
        <v>93</v>
      </c>
      <c r="X48" s="351"/>
      <c r="Y48" s="29"/>
      <c r="Z48" s="263">
        <v>240.084519</v>
      </c>
      <c r="AA48" s="75">
        <f t="shared" ref="AA48:AA53" si="12">K48-Z48</f>
        <v>996.37272499999995</v>
      </c>
      <c r="AB48" s="30" t="s">
        <v>74</v>
      </c>
      <c r="AC48" s="31"/>
      <c r="AD48" s="29"/>
      <c r="AE48" s="9">
        <v>180.06339</v>
      </c>
      <c r="AF48" s="75">
        <f t="shared" ref="AF48:AF53" si="13">K48-AE48</f>
        <v>1056.3938539999999</v>
      </c>
      <c r="AG48" s="30">
        <v>1056.3938539999999</v>
      </c>
      <c r="AH48" s="31"/>
      <c r="AI48" s="29">
        <f>AG48-AF48</f>
        <v>0</v>
      </c>
      <c r="AJ48" s="9">
        <v>300.10564799999997</v>
      </c>
      <c r="AK48" s="75">
        <f t="shared" ref="AK48:AK53" si="14">K48-AJ48</f>
        <v>936.35159599999997</v>
      </c>
      <c r="AL48" s="75">
        <v>936.49649999999997</v>
      </c>
      <c r="AM48" s="86">
        <v>182500</v>
      </c>
      <c r="AN48" s="29">
        <f>AL48-AK48</f>
        <v>0.14490399999999681</v>
      </c>
      <c r="AO48" s="9">
        <v>54.031694999999999</v>
      </c>
      <c r="AP48" s="9">
        <f t="shared" ref="AP48:AP53" si="15">K48-AO48</f>
        <v>1182.425549</v>
      </c>
      <c r="AQ48" s="9">
        <v>1182.425549</v>
      </c>
      <c r="AR48" s="46"/>
      <c r="AS48" s="92"/>
      <c r="AT48" s="92"/>
    </row>
    <row r="49" spans="1:84" s="152" customFormat="1">
      <c r="C49" s="207" t="s">
        <v>287</v>
      </c>
      <c r="D49" s="542" t="s">
        <v>56</v>
      </c>
      <c r="E49" s="543">
        <v>5</v>
      </c>
      <c r="F49" s="82">
        <v>726.272291</v>
      </c>
      <c r="G49" s="152">
        <v>726.30359999999996</v>
      </c>
      <c r="H49" s="199">
        <v>1717000</v>
      </c>
      <c r="I49" s="544">
        <f t="shared" si="8"/>
        <v>3.1308999999964726E-2</v>
      </c>
      <c r="J49" s="545">
        <v>324.10563999999999</v>
      </c>
      <c r="K49" s="82">
        <f t="shared" si="9"/>
        <v>1050.377931</v>
      </c>
      <c r="L49" s="82" t="s">
        <v>93</v>
      </c>
      <c r="M49" s="199"/>
      <c r="N49" s="204"/>
      <c r="O49" s="82">
        <v>120.04226</v>
      </c>
      <c r="P49" s="82">
        <f t="shared" si="10"/>
        <v>930.33567100000005</v>
      </c>
      <c r="Q49" s="82" t="s">
        <v>74</v>
      </c>
      <c r="R49" s="83"/>
      <c r="S49" s="204"/>
      <c r="T49" s="82"/>
      <c r="U49" s="82">
        <v>90.031694999999999</v>
      </c>
      <c r="V49" s="82">
        <f t="shared" si="11"/>
        <v>960.34623599999998</v>
      </c>
      <c r="W49" s="82">
        <v>960.6309</v>
      </c>
      <c r="X49" s="199">
        <v>1362</v>
      </c>
      <c r="Y49" s="204">
        <f>W49-V49</f>
        <v>0.28466400000002068</v>
      </c>
      <c r="Z49" s="545">
        <v>240.084519</v>
      </c>
      <c r="AA49" s="82">
        <f t="shared" si="12"/>
        <v>810.29341199999999</v>
      </c>
      <c r="AB49" s="152" t="s">
        <v>74</v>
      </c>
      <c r="AC49" s="199"/>
      <c r="AD49" s="204"/>
      <c r="AE49" s="82">
        <v>180.06339</v>
      </c>
      <c r="AF49" s="82">
        <f t="shared" si="13"/>
        <v>870.31454099999996</v>
      </c>
      <c r="AG49" s="152">
        <v>870.07240000000002</v>
      </c>
      <c r="AH49" s="199">
        <v>633.20000000000005</v>
      </c>
      <c r="AI49" s="204">
        <f>AG49-AF49</f>
        <v>-0.24214099999994687</v>
      </c>
      <c r="AJ49" s="82">
        <v>300.10564799999997</v>
      </c>
      <c r="AK49" s="82">
        <f t="shared" si="14"/>
        <v>750.27228300000002</v>
      </c>
      <c r="AL49" s="152">
        <v>750.36289999999997</v>
      </c>
      <c r="AM49" s="199">
        <v>115300</v>
      </c>
      <c r="AN49" s="204">
        <f>AL49-AK49</f>
        <v>9.0616999999951986E-2</v>
      </c>
      <c r="AO49" s="9">
        <v>54.031694999999999</v>
      </c>
      <c r="AP49" s="9">
        <f t="shared" si="15"/>
        <v>996.34623599999998</v>
      </c>
      <c r="AQ49" s="82" t="s">
        <v>74</v>
      </c>
      <c r="AR49" s="83"/>
      <c r="AS49" s="92" t="e">
        <f>AQ49-AP49</f>
        <v>#VALUE!</v>
      </c>
      <c r="AT49" s="204"/>
      <c r="AU49" s="82"/>
      <c r="AV49" s="204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</row>
    <row r="50" spans="1:84">
      <c r="A50" s="304"/>
      <c r="D50" s="18" t="s">
        <v>459</v>
      </c>
      <c r="E50" s="523">
        <v>4</v>
      </c>
      <c r="F50" s="70">
        <v>461.210286</v>
      </c>
      <c r="G50" s="27">
        <v>461.25920000000002</v>
      </c>
      <c r="H50" s="349">
        <v>322500</v>
      </c>
      <c r="I50" s="534">
        <f t="shared" si="8"/>
        <v>4.8914000000024771E-2</v>
      </c>
      <c r="J50" s="263">
        <v>324.10563999999999</v>
      </c>
      <c r="K50" s="36">
        <f t="shared" si="9"/>
        <v>785.31592599999999</v>
      </c>
      <c r="L50" s="30" t="s">
        <v>74</v>
      </c>
      <c r="M50" s="349"/>
      <c r="N50" s="29"/>
      <c r="O50" s="9">
        <v>120.04226</v>
      </c>
      <c r="P50" s="33">
        <f t="shared" si="10"/>
        <v>665.27366600000005</v>
      </c>
      <c r="Q50" s="33">
        <v>665.47090000000003</v>
      </c>
      <c r="R50" s="461">
        <v>14880</v>
      </c>
      <c r="S50" s="29">
        <f>Q50-P50</f>
        <v>0.19723399999998037</v>
      </c>
      <c r="T50" s="30"/>
      <c r="U50" s="9">
        <v>90.031694999999999</v>
      </c>
      <c r="V50" s="33">
        <f t="shared" si="11"/>
        <v>695.28423099999998</v>
      </c>
      <c r="W50" s="30" t="s">
        <v>74</v>
      </c>
      <c r="X50" s="349"/>
      <c r="Y50" s="29"/>
      <c r="Z50" s="263">
        <v>240.084519</v>
      </c>
      <c r="AA50" s="75">
        <f t="shared" si="12"/>
        <v>545.23140699999999</v>
      </c>
      <c r="AB50" s="30" t="s">
        <v>74</v>
      </c>
      <c r="AC50" s="349"/>
      <c r="AD50" s="29"/>
      <c r="AE50" s="9">
        <v>180.06339</v>
      </c>
      <c r="AF50" s="75">
        <f t="shared" si="13"/>
        <v>605.25253599999996</v>
      </c>
      <c r="AG50" s="75">
        <v>605.5394</v>
      </c>
      <c r="AH50" s="358">
        <v>1902</v>
      </c>
      <c r="AI50" s="29">
        <f>AG50-AF50</f>
        <v>0.28686400000003687</v>
      </c>
      <c r="AJ50" s="9">
        <v>300.10564799999997</v>
      </c>
      <c r="AK50" s="75">
        <f t="shared" si="14"/>
        <v>485.21027800000002</v>
      </c>
      <c r="AL50" s="75">
        <v>485.44900000000001</v>
      </c>
      <c r="AM50" s="358">
        <v>996.9</v>
      </c>
      <c r="AN50" s="29">
        <f>AL50-AK50</f>
        <v>0.23872199999999566</v>
      </c>
      <c r="AO50" s="9">
        <v>54.031694999999999</v>
      </c>
      <c r="AP50" s="9">
        <f t="shared" si="15"/>
        <v>731.28423099999998</v>
      </c>
      <c r="AQ50" s="9">
        <v>731.28423099999998</v>
      </c>
      <c r="AR50" s="46"/>
      <c r="AS50" s="92">
        <f>AQ50-AP50</f>
        <v>0</v>
      </c>
      <c r="AT50" s="92"/>
    </row>
    <row r="51" spans="1:84">
      <c r="A51" s="304"/>
      <c r="D51" s="18" t="s">
        <v>62</v>
      </c>
      <c r="E51" s="523">
        <v>3</v>
      </c>
      <c r="F51" s="70">
        <v>347.16735899999998</v>
      </c>
      <c r="G51" s="27">
        <v>347.30340000000001</v>
      </c>
      <c r="H51" s="349">
        <v>76530</v>
      </c>
      <c r="I51" s="534">
        <f t="shared" si="8"/>
        <v>0.13604100000003427</v>
      </c>
      <c r="J51" s="263">
        <v>324.10563999999999</v>
      </c>
      <c r="K51" s="36">
        <f t="shared" si="9"/>
        <v>671.27299900000003</v>
      </c>
      <c r="L51" s="36">
        <v>671.16690000000006</v>
      </c>
      <c r="M51" s="350">
        <v>5609</v>
      </c>
      <c r="N51" s="29">
        <f>L51-K51</f>
        <v>-0.10609899999997197</v>
      </c>
      <c r="O51" s="9">
        <v>120.04226</v>
      </c>
      <c r="P51" s="33">
        <f t="shared" si="10"/>
        <v>551.23073900000009</v>
      </c>
      <c r="Q51" s="30" t="s">
        <v>74</v>
      </c>
      <c r="R51" s="31"/>
      <c r="S51" s="29"/>
      <c r="T51" s="30"/>
      <c r="U51" s="9">
        <v>90.031694999999999</v>
      </c>
      <c r="V51" s="33">
        <f t="shared" si="11"/>
        <v>581.24130400000001</v>
      </c>
      <c r="W51" s="30" t="s">
        <v>74</v>
      </c>
      <c r="X51" s="349"/>
      <c r="Y51" s="29"/>
      <c r="Z51" s="263">
        <v>240.084519</v>
      </c>
      <c r="AA51" s="75">
        <f t="shared" si="12"/>
        <v>431.18848000000003</v>
      </c>
      <c r="AB51" s="75">
        <v>431.30360000000002</v>
      </c>
      <c r="AC51" s="358">
        <v>781.5</v>
      </c>
      <c r="AD51" s="29">
        <f>AB51-AA51</f>
        <v>0.11511999999999034</v>
      </c>
      <c r="AE51" s="9">
        <v>180.06339</v>
      </c>
      <c r="AF51" s="75">
        <f t="shared" si="13"/>
        <v>491.209609</v>
      </c>
      <c r="AG51" s="75">
        <v>490.7885</v>
      </c>
      <c r="AH51" s="358">
        <v>23630</v>
      </c>
      <c r="AI51" s="29">
        <f>AG51-AF51</f>
        <v>-0.42110900000000129</v>
      </c>
      <c r="AJ51" s="9">
        <v>300.10564799999997</v>
      </c>
      <c r="AK51" s="75">
        <f t="shared" si="14"/>
        <v>371.16735100000005</v>
      </c>
      <c r="AL51" s="30" t="s">
        <v>477</v>
      </c>
      <c r="AM51" s="349"/>
      <c r="AN51" s="29"/>
      <c r="AO51" s="9">
        <v>54.031694999999999</v>
      </c>
      <c r="AP51" s="9">
        <f t="shared" si="15"/>
        <v>617.24130400000001</v>
      </c>
      <c r="AQ51" s="9">
        <v>617.24130400000001</v>
      </c>
      <c r="AR51" s="46"/>
      <c r="AS51" s="92">
        <f>AQ51-AP51</f>
        <v>0</v>
      </c>
      <c r="AT51" s="92"/>
    </row>
    <row r="52" spans="1:84">
      <c r="A52" s="304"/>
      <c r="D52" s="18" t="s">
        <v>58</v>
      </c>
      <c r="E52" s="523">
        <v>2</v>
      </c>
      <c r="F52" s="70">
        <v>232.14041599999999</v>
      </c>
      <c r="G52" s="27">
        <v>232.15799999999999</v>
      </c>
      <c r="H52" s="349">
        <v>354400</v>
      </c>
      <c r="I52" s="534">
        <f t="shared" si="8"/>
        <v>1.7583999999999378E-2</v>
      </c>
      <c r="J52" s="263">
        <v>324.10563999999999</v>
      </c>
      <c r="K52" s="36">
        <f t="shared" si="9"/>
        <v>556.24605599999995</v>
      </c>
      <c r="L52" s="30" t="s">
        <v>74</v>
      </c>
      <c r="M52" s="349"/>
      <c r="N52" s="29"/>
      <c r="O52" s="9">
        <v>120.04226</v>
      </c>
      <c r="P52" s="33">
        <f t="shared" si="10"/>
        <v>436.20379599999995</v>
      </c>
      <c r="Q52" s="30" t="s">
        <v>74</v>
      </c>
      <c r="R52" s="31"/>
      <c r="S52" s="29"/>
      <c r="T52" s="30"/>
      <c r="U52" s="9">
        <v>90.031694999999999</v>
      </c>
      <c r="V52" s="33">
        <f t="shared" si="11"/>
        <v>466.21436099999994</v>
      </c>
      <c r="W52" s="30" t="s">
        <v>74</v>
      </c>
      <c r="X52" s="349"/>
      <c r="Y52" s="29"/>
      <c r="Z52" s="263">
        <v>240.084519</v>
      </c>
      <c r="AA52" s="75">
        <f t="shared" si="12"/>
        <v>316.16153699999995</v>
      </c>
      <c r="AB52" s="30" t="s">
        <v>74</v>
      </c>
      <c r="AC52" s="349"/>
      <c r="AD52" s="29"/>
      <c r="AE52" s="9">
        <v>180.06339</v>
      </c>
      <c r="AF52" s="75">
        <f t="shared" si="13"/>
        <v>376.18266599999993</v>
      </c>
      <c r="AG52" s="75">
        <v>376.44400000000002</v>
      </c>
      <c r="AH52" s="358">
        <v>13870</v>
      </c>
      <c r="AI52" s="29">
        <f>AG52-AF52</f>
        <v>0.26133400000009033</v>
      </c>
      <c r="AJ52" s="9">
        <v>300.10564799999997</v>
      </c>
      <c r="AK52" s="75">
        <f t="shared" si="14"/>
        <v>256.14040799999998</v>
      </c>
      <c r="AL52" s="75">
        <v>256.2407</v>
      </c>
      <c r="AM52" s="358">
        <v>924.4</v>
      </c>
      <c r="AN52" s="29">
        <f>AL52-AK52</f>
        <v>0.10029200000002447</v>
      </c>
      <c r="AO52" s="9">
        <v>54.031694999999999</v>
      </c>
      <c r="AP52" s="9">
        <f t="shared" si="15"/>
        <v>502.21436099999994</v>
      </c>
      <c r="AQ52" s="9">
        <v>502.24529999999999</v>
      </c>
      <c r="AR52" s="46">
        <v>16310</v>
      </c>
      <c r="AS52" s="92">
        <f>AQ52-AP52</f>
        <v>3.0939000000046235E-2</v>
      </c>
      <c r="AT52" s="92"/>
    </row>
    <row r="53" spans="1:84">
      <c r="A53" s="304"/>
      <c r="D53" s="18" t="s">
        <v>59</v>
      </c>
      <c r="E53" s="523">
        <v>1</v>
      </c>
      <c r="F53" s="70">
        <v>175.11895200000001</v>
      </c>
      <c r="G53" s="27">
        <v>175.1317</v>
      </c>
      <c r="H53" s="349">
        <v>4880</v>
      </c>
      <c r="I53" s="534">
        <f t="shared" si="8"/>
        <v>1.2747999999987769E-2</v>
      </c>
      <c r="J53" s="263">
        <v>324.10563999999999</v>
      </c>
      <c r="K53" s="36">
        <f t="shared" si="9"/>
        <v>499.22459200000003</v>
      </c>
      <c r="L53" s="36">
        <v>499.36509999999998</v>
      </c>
      <c r="M53" s="350">
        <v>35800</v>
      </c>
      <c r="N53" s="29">
        <f>L53-K53</f>
        <v>0.14050799999995434</v>
      </c>
      <c r="O53" s="9">
        <v>120.04226</v>
      </c>
      <c r="P53" s="33">
        <f t="shared" si="10"/>
        <v>379.18233200000003</v>
      </c>
      <c r="Q53" s="33">
        <v>379.19830000000002</v>
      </c>
      <c r="R53" s="461">
        <v>28840</v>
      </c>
      <c r="S53" s="29">
        <f>Q53-P53</f>
        <v>1.596799999998666E-2</v>
      </c>
      <c r="T53" s="30"/>
      <c r="U53" s="9">
        <v>90.031694999999999</v>
      </c>
      <c r="V53" s="33">
        <f t="shared" si="11"/>
        <v>409.19289700000002</v>
      </c>
      <c r="W53" s="33">
        <v>409.42020000000002</v>
      </c>
      <c r="X53" s="357">
        <v>12540</v>
      </c>
      <c r="Y53" s="29">
        <f>W53-V53</f>
        <v>0.22730300000000625</v>
      </c>
      <c r="Z53" s="263">
        <v>240.084519</v>
      </c>
      <c r="AA53" s="75">
        <f t="shared" si="12"/>
        <v>259.14007300000003</v>
      </c>
      <c r="AB53" s="75">
        <v>259.26929999999999</v>
      </c>
      <c r="AC53" s="358">
        <v>865.7</v>
      </c>
      <c r="AD53" s="361">
        <f>AB53-AA53</f>
        <v>0.12922699999995757</v>
      </c>
      <c r="AE53" s="9">
        <v>180.06339</v>
      </c>
      <c r="AF53" s="75">
        <f t="shared" si="13"/>
        <v>319.161202</v>
      </c>
      <c r="AG53" s="30" t="s">
        <v>74</v>
      </c>
      <c r="AH53" s="349"/>
      <c r="AI53" s="29"/>
      <c r="AJ53" s="9">
        <v>300.10564799999997</v>
      </c>
      <c r="AK53" s="75">
        <f t="shared" si="14"/>
        <v>199.11894400000006</v>
      </c>
      <c r="AL53" s="75">
        <v>199.44069999999999</v>
      </c>
      <c r="AM53" s="358">
        <v>7155</v>
      </c>
      <c r="AN53" s="29">
        <f>AL53-AK53</f>
        <v>0.32175599999993665</v>
      </c>
      <c r="AO53" s="9">
        <v>54.031694999999999</v>
      </c>
      <c r="AP53" s="9">
        <f t="shared" si="15"/>
        <v>445.19289700000002</v>
      </c>
      <c r="AQ53" s="9" t="s">
        <v>74</v>
      </c>
      <c r="AR53" s="46"/>
      <c r="AS53" s="92"/>
      <c r="AT53" s="92"/>
    </row>
    <row r="54" spans="1:84" s="46" customFormat="1">
      <c r="D54" s="537"/>
      <c r="E54" s="538"/>
      <c r="F54" s="537"/>
      <c r="G54" s="537"/>
      <c r="H54" s="38">
        <f>SUM(H48:H53)</f>
        <v>2592710</v>
      </c>
      <c r="I54" s="537"/>
      <c r="J54" s="537"/>
      <c r="K54" s="537"/>
      <c r="L54" s="537"/>
      <c r="M54" s="38">
        <f>SUM(M52:M53)</f>
        <v>35800</v>
      </c>
      <c r="N54" s="537"/>
      <c r="R54" s="25">
        <f>SUM(R49:R53)</f>
        <v>43720</v>
      </c>
      <c r="U54" s="537"/>
      <c r="V54" s="537"/>
      <c r="W54" s="537"/>
      <c r="X54" s="38">
        <f>SUM(X49:X53)</f>
        <v>13902</v>
      </c>
      <c r="Y54" s="537"/>
      <c r="Z54" s="537"/>
      <c r="AA54" s="537"/>
      <c r="AB54" s="537"/>
      <c r="AC54" s="38">
        <f>SUM(AC50:AC53)</f>
        <v>1647.2</v>
      </c>
      <c r="AD54" s="537"/>
      <c r="AE54" s="537"/>
      <c r="AF54" s="537"/>
      <c r="AG54" s="537"/>
      <c r="AH54" s="38">
        <f>SUM(AH50:AH53)</f>
        <v>39402</v>
      </c>
      <c r="AI54" s="537"/>
      <c r="AJ54" s="537"/>
      <c r="AK54" s="537"/>
      <c r="AL54" s="537"/>
      <c r="AM54" s="38">
        <f>SUM(AM50:AM53)</f>
        <v>9076.2999999999993</v>
      </c>
      <c r="AN54" s="537"/>
      <c r="AR54" s="46">
        <f>SUM(AR48:AR53)</f>
        <v>16310</v>
      </c>
    </row>
    <row r="55" spans="1:84" s="470" customFormat="1">
      <c r="E55" s="539"/>
      <c r="H55" s="130"/>
      <c r="M55" s="130">
        <v>1</v>
      </c>
      <c r="R55" s="130">
        <f>R54/M54</f>
        <v>1.2212290502793297</v>
      </c>
      <c r="W55" s="130"/>
      <c r="AC55" s="470">
        <f>AC54/M54</f>
        <v>4.6011173184357546E-2</v>
      </c>
      <c r="AH55" s="470">
        <f>AH54/R54</f>
        <v>0.90123513266239708</v>
      </c>
      <c r="AM55" s="470" t="e">
        <f>AM54/W54</f>
        <v>#DIV/0!</v>
      </c>
    </row>
    <row r="56" spans="1:84" s="470" customFormat="1">
      <c r="E56" s="539"/>
      <c r="H56" s="130"/>
      <c r="M56" s="130"/>
      <c r="R56" s="130"/>
      <c r="U56" s="9">
        <v>90.031694999999999</v>
      </c>
      <c r="W56" s="130"/>
    </row>
    <row r="57" spans="1:84" s="470" customFormat="1">
      <c r="E57" s="539"/>
      <c r="H57" s="130"/>
      <c r="M57" s="130"/>
      <c r="R57" s="130"/>
      <c r="U57" s="9">
        <v>90.031694999999999</v>
      </c>
      <c r="W57" s="130"/>
      <c r="Z57" s="263">
        <v>240.084519</v>
      </c>
    </row>
    <row r="58" spans="1:84" s="470" customFormat="1">
      <c r="E58" s="539"/>
      <c r="H58" s="130"/>
      <c r="M58" s="130"/>
      <c r="R58" s="130"/>
      <c r="U58" s="263">
        <f>SUM(U56:U57)</f>
        <v>180.06339</v>
      </c>
      <c r="V58" s="470">
        <v>180.06339</v>
      </c>
      <c r="W58" s="130"/>
      <c r="AJ58" s="43">
        <v>150.05282399999999</v>
      </c>
    </row>
    <row r="59" spans="1:84">
      <c r="D59" s="87"/>
      <c r="E59" s="208"/>
      <c r="F59" s="87"/>
      <c r="G59" s="87"/>
      <c r="H59" s="25"/>
      <c r="I59" s="546"/>
      <c r="J59" s="87"/>
      <c r="K59" s="87"/>
      <c r="L59" s="87"/>
      <c r="M59" s="25"/>
      <c r="N59" s="87"/>
      <c r="O59" s="87"/>
      <c r="P59" s="87"/>
      <c r="Q59" s="87"/>
      <c r="R59" s="25"/>
      <c r="S59" s="87"/>
      <c r="T59" s="87"/>
      <c r="U59" s="87"/>
      <c r="V59" s="87"/>
      <c r="W59" s="25"/>
      <c r="X59" s="87"/>
      <c r="Y59" s="87"/>
      <c r="Z59" s="87"/>
      <c r="AA59" s="87"/>
      <c r="AB59" s="87"/>
      <c r="AC59" s="88"/>
      <c r="AD59" s="88"/>
      <c r="AJ59" s="43">
        <v>150.05282399999999</v>
      </c>
    </row>
    <row r="60" spans="1:84">
      <c r="D60" s="87"/>
      <c r="E60" s="208"/>
      <c r="F60" s="87"/>
      <c r="G60" s="87"/>
      <c r="H60" s="25"/>
      <c r="I60" s="546"/>
      <c r="J60" s="87"/>
      <c r="K60" s="87"/>
      <c r="L60" s="87"/>
      <c r="M60" s="25"/>
      <c r="N60" s="87"/>
      <c r="O60" s="87"/>
      <c r="P60" s="87"/>
      <c r="Q60" s="87"/>
      <c r="R60" s="25"/>
      <c r="S60" s="87"/>
      <c r="T60" s="87"/>
      <c r="U60" s="87"/>
      <c r="V60" s="87"/>
      <c r="W60" s="25"/>
      <c r="X60" s="87"/>
      <c r="Y60" s="87"/>
      <c r="Z60" s="87"/>
      <c r="AA60" s="87"/>
      <c r="AB60" s="87"/>
      <c r="AC60" s="88"/>
      <c r="AD60" s="88"/>
      <c r="AJ60" s="9">
        <f>SUM(AJ58:AJ59)</f>
        <v>300.10564799999997</v>
      </c>
    </row>
    <row r="61" spans="1:84">
      <c r="J61" t="s">
        <v>478</v>
      </c>
      <c r="O61" t="s">
        <v>479</v>
      </c>
      <c r="AB61" s="87"/>
      <c r="AC61" s="88"/>
      <c r="AD61" s="88"/>
    </row>
    <row r="62" spans="1:84">
      <c r="L62" s="40"/>
      <c r="P62" s="522" t="s">
        <v>149</v>
      </c>
      <c r="Q62" s="40" t="s">
        <v>134</v>
      </c>
      <c r="V62" s="40" t="s">
        <v>135</v>
      </c>
      <c r="AB62" s="87"/>
      <c r="AC62" s="88"/>
      <c r="AD62" s="88"/>
    </row>
    <row r="63" spans="1:84">
      <c r="C63" s="53" t="s">
        <v>114</v>
      </c>
      <c r="D63" s="54" t="s">
        <v>465</v>
      </c>
      <c r="E63" s="523"/>
      <c r="F63" s="13" t="s">
        <v>43</v>
      </c>
      <c r="G63" s="55" t="s">
        <v>43</v>
      </c>
      <c r="H63" s="55"/>
      <c r="I63" s="55" t="s">
        <v>61</v>
      </c>
      <c r="J63" s="547" t="s">
        <v>325</v>
      </c>
      <c r="K63" s="56" t="s">
        <v>43</v>
      </c>
      <c r="L63" s="22" t="s">
        <v>43</v>
      </c>
      <c r="M63" s="55"/>
      <c r="N63" s="55" t="s">
        <v>116</v>
      </c>
      <c r="O63" s="55" t="s">
        <v>480</v>
      </c>
      <c r="P63" s="339" t="s">
        <v>43</v>
      </c>
      <c r="Q63" s="22" t="s">
        <v>43</v>
      </c>
      <c r="R63" s="55"/>
      <c r="S63" s="55" t="s">
        <v>116</v>
      </c>
      <c r="T63" s="55" t="s">
        <v>214</v>
      </c>
      <c r="U63" s="60" t="s">
        <v>43</v>
      </c>
      <c r="V63" s="22" t="s">
        <v>43</v>
      </c>
      <c r="W63" s="61"/>
      <c r="X63" s="55" t="s">
        <v>116</v>
      </c>
      <c r="Y63" s="11"/>
    </row>
    <row r="64" spans="1:84">
      <c r="C64" s="345" t="s">
        <v>470</v>
      </c>
      <c r="D64" s="13" t="s">
        <v>45</v>
      </c>
      <c r="E64" s="523"/>
      <c r="F64" s="64" t="s">
        <v>67</v>
      </c>
      <c r="G64" s="55" t="s">
        <v>68</v>
      </c>
      <c r="H64" s="55" t="s">
        <v>64</v>
      </c>
      <c r="I64" s="55" t="s">
        <v>65</v>
      </c>
      <c r="J64" s="55" t="s">
        <v>208</v>
      </c>
      <c r="K64" s="56" t="s">
        <v>481</v>
      </c>
      <c r="L64" s="22" t="s">
        <v>481</v>
      </c>
      <c r="M64" s="22" t="s">
        <v>64</v>
      </c>
      <c r="N64" s="55" t="s">
        <v>65</v>
      </c>
      <c r="O64" s="55" t="s">
        <v>482</v>
      </c>
      <c r="P64" s="339" t="s">
        <v>168</v>
      </c>
      <c r="Q64" s="22" t="s">
        <v>168</v>
      </c>
      <c r="R64" s="22" t="s">
        <v>64</v>
      </c>
      <c r="S64" s="55" t="s">
        <v>65</v>
      </c>
      <c r="T64" s="55" t="s">
        <v>284</v>
      </c>
      <c r="U64" s="60" t="s">
        <v>483</v>
      </c>
      <c r="V64" s="22" t="s">
        <v>483</v>
      </c>
      <c r="W64" s="23" t="s">
        <v>64</v>
      </c>
      <c r="X64" s="55" t="s">
        <v>65</v>
      </c>
      <c r="Y64" s="11"/>
      <c r="AD64" s="524" t="s">
        <v>158</v>
      </c>
      <c r="AE64" s="525" t="s">
        <v>484</v>
      </c>
      <c r="AF64" s="526" t="s">
        <v>485</v>
      </c>
      <c r="AG64" s="527"/>
      <c r="AH64" s="528" t="s">
        <v>61</v>
      </c>
      <c r="AI64" s="529" t="s">
        <v>160</v>
      </c>
      <c r="AJ64" s="530" t="s">
        <v>160</v>
      </c>
      <c r="AK64" s="529" t="s">
        <v>468</v>
      </c>
      <c r="AL64" s="531"/>
      <c r="AM64" s="529" t="s">
        <v>61</v>
      </c>
      <c r="AN64" s="529" t="s">
        <v>163</v>
      </c>
      <c r="AO64" s="530" t="s">
        <v>486</v>
      </c>
      <c r="AP64" s="530" t="s">
        <v>486</v>
      </c>
      <c r="AQ64" s="531"/>
      <c r="AR64" s="529" t="s">
        <v>61</v>
      </c>
    </row>
    <row r="65" spans="3:58">
      <c r="C65" s="209" t="s">
        <v>133</v>
      </c>
      <c r="D65" s="18" t="s">
        <v>79</v>
      </c>
      <c r="E65" s="523">
        <v>7</v>
      </c>
      <c r="F65" s="70"/>
      <c r="G65" s="55"/>
      <c r="H65" s="55"/>
      <c r="I65" s="534">
        <f>G65-F65</f>
        <v>0</v>
      </c>
      <c r="J65" s="66"/>
      <c r="K65" s="56" t="s">
        <v>67</v>
      </c>
      <c r="L65" s="22" t="s">
        <v>68</v>
      </c>
      <c r="M65" s="31"/>
      <c r="N65" s="27"/>
      <c r="O65" s="40" t="s">
        <v>134</v>
      </c>
      <c r="P65" s="339" t="s">
        <v>67</v>
      </c>
      <c r="Q65" s="22" t="s">
        <v>68</v>
      </c>
      <c r="R65" s="27"/>
      <c r="S65" s="27"/>
      <c r="T65" s="27"/>
      <c r="U65" s="60" t="s">
        <v>67</v>
      </c>
      <c r="V65" s="22" t="s">
        <v>68</v>
      </c>
      <c r="W65" s="31"/>
      <c r="X65" s="27"/>
      <c r="AD65" s="524"/>
      <c r="AE65" s="532" t="s">
        <v>487</v>
      </c>
      <c r="AF65" s="526" t="s">
        <v>68</v>
      </c>
      <c r="AG65" s="527" t="s">
        <v>64</v>
      </c>
      <c r="AH65" s="528" t="s">
        <v>65</v>
      </c>
      <c r="AI65" s="529"/>
      <c r="AJ65" s="530" t="s">
        <v>487</v>
      </c>
      <c r="AK65" s="533" t="s">
        <v>68</v>
      </c>
      <c r="AL65" s="531" t="s">
        <v>170</v>
      </c>
      <c r="AM65" s="529" t="s">
        <v>65</v>
      </c>
      <c r="AN65" s="529"/>
      <c r="AO65" s="530" t="s">
        <v>487</v>
      </c>
      <c r="AP65" s="533" t="s">
        <v>488</v>
      </c>
      <c r="AQ65" s="531" t="s">
        <v>170</v>
      </c>
      <c r="AR65" s="529" t="s">
        <v>65</v>
      </c>
    </row>
    <row r="66" spans="3:58">
      <c r="C66" s="348">
        <v>29.9908</v>
      </c>
      <c r="D66" s="18" t="s">
        <v>79</v>
      </c>
      <c r="E66" s="523">
        <v>6</v>
      </c>
      <c r="F66" s="70">
        <v>912.35160399999995</v>
      </c>
      <c r="G66" s="9">
        <v>912.42729999999995</v>
      </c>
      <c r="H66" s="94">
        <v>117400</v>
      </c>
      <c r="I66" s="548">
        <f t="shared" ref="I66:I73" si="16">G66-F66</f>
        <v>7.5695999999993546E-2</v>
      </c>
      <c r="J66" s="71">
        <v>120.04226</v>
      </c>
      <c r="K66" s="36">
        <f>F66-J66</f>
        <v>792.30934400000001</v>
      </c>
      <c r="L66" s="549">
        <v>792.14480000000003</v>
      </c>
      <c r="M66" s="350">
        <v>5764</v>
      </c>
      <c r="N66" s="29">
        <f>L66-K66</f>
        <v>-0.16454399999997804</v>
      </c>
      <c r="O66" s="9">
        <v>90.031694999999999</v>
      </c>
      <c r="P66" s="33">
        <f>F66-O66</f>
        <v>822.31990899999994</v>
      </c>
      <c r="Q66" s="550">
        <v>822.45699999999999</v>
      </c>
      <c r="R66" s="357">
        <v>4946</v>
      </c>
      <c r="S66" s="29">
        <f>Q66-P66</f>
        <v>0.13709100000005492</v>
      </c>
      <c r="T66" s="9">
        <v>150.05282399999999</v>
      </c>
      <c r="U66" s="75">
        <f>F66-T66</f>
        <v>762.29877999999997</v>
      </c>
      <c r="V66" s="75">
        <v>762.49959999999999</v>
      </c>
      <c r="W66" s="86">
        <v>3273</v>
      </c>
      <c r="X66" s="29">
        <f>V66-U66</f>
        <v>0.20082000000002154</v>
      </c>
      <c r="Y66" s="92"/>
      <c r="AD66" s="120">
        <v>18.010565</v>
      </c>
      <c r="AE66" s="170">
        <f>F66-AD66</f>
        <v>894.34103899999991</v>
      </c>
      <c r="AF66" s="115" t="s">
        <v>74</v>
      </c>
      <c r="AG66" s="251"/>
      <c r="AH66" s="391"/>
      <c r="AI66" s="9">
        <v>36.021129999999999</v>
      </c>
      <c r="AJ66" s="76">
        <f>F66-AI66</f>
        <v>876.33047399999998</v>
      </c>
      <c r="AK66" s="115" t="s">
        <v>74</v>
      </c>
      <c r="AL66" s="116"/>
      <c r="AM66" s="117"/>
      <c r="AN66" s="9">
        <v>54.031694999999999</v>
      </c>
      <c r="AO66" s="76">
        <f>F66-AN66</f>
        <v>858.31990899999994</v>
      </c>
      <c r="AP66" s="76">
        <v>858.53660000000002</v>
      </c>
      <c r="AQ66" s="77">
        <v>7527</v>
      </c>
      <c r="AR66" s="117">
        <f>AP66-AO66</f>
        <v>0.21669100000008257</v>
      </c>
    </row>
    <row r="67" spans="3:58">
      <c r="C67" s="11" t="s">
        <v>287</v>
      </c>
      <c r="D67" s="15" t="s">
        <v>56</v>
      </c>
      <c r="E67" s="523">
        <v>5</v>
      </c>
      <c r="F67" s="70">
        <v>726.272291</v>
      </c>
      <c r="G67" s="27">
        <v>726.30359999999996</v>
      </c>
      <c r="H67" s="349">
        <v>1717000</v>
      </c>
      <c r="I67" s="534">
        <f t="shared" si="16"/>
        <v>3.1308999999964726E-2</v>
      </c>
      <c r="J67" s="71">
        <v>120.04226</v>
      </c>
      <c r="K67" s="36">
        <f>F67-J67</f>
        <v>606.23003100000005</v>
      </c>
      <c r="L67" s="549">
        <v>606.32950000000005</v>
      </c>
      <c r="M67" s="350">
        <v>6161</v>
      </c>
      <c r="N67" s="29">
        <f>L67-K67</f>
        <v>9.9468999999999141E-2</v>
      </c>
      <c r="O67" s="9">
        <v>90.031694999999999</v>
      </c>
      <c r="P67" s="33">
        <f>F67-O67</f>
        <v>636.24059599999998</v>
      </c>
      <c r="Q67" s="30">
        <v>636.24059599999998</v>
      </c>
      <c r="R67" s="31" t="s">
        <v>74</v>
      </c>
      <c r="S67" s="29"/>
      <c r="T67" s="9">
        <v>150.05282399999999</v>
      </c>
      <c r="U67" s="75">
        <f>F67-T67</f>
        <v>576.21946700000001</v>
      </c>
      <c r="V67" s="30" t="s">
        <v>74</v>
      </c>
      <c r="W67" s="349"/>
      <c r="X67" s="29"/>
      <c r="Y67" s="92"/>
      <c r="AD67" s="120">
        <v>18.010565</v>
      </c>
      <c r="AE67" s="170">
        <f>F67-AD67</f>
        <v>708.26172599999995</v>
      </c>
      <c r="AF67" s="170">
        <v>708.40620000000001</v>
      </c>
      <c r="AG67" s="171">
        <v>10070</v>
      </c>
      <c r="AH67" s="391">
        <f>AF67-AE67</f>
        <v>0.14447400000005928</v>
      </c>
      <c r="AI67" s="9">
        <v>36.021129999999999</v>
      </c>
      <c r="AJ67" s="76">
        <f>F67-AI67</f>
        <v>690.25116100000002</v>
      </c>
      <c r="AK67" s="115" t="s">
        <v>74</v>
      </c>
      <c r="AL67" s="116"/>
      <c r="AM67" s="117"/>
      <c r="AN67" s="9">
        <v>54.031694999999999</v>
      </c>
      <c r="AO67" s="76">
        <f>F67-AN67</f>
        <v>672.24059599999998</v>
      </c>
      <c r="AP67" s="76">
        <v>672.61990000000003</v>
      </c>
      <c r="AQ67" s="77">
        <v>16840</v>
      </c>
      <c r="AR67" s="117">
        <f>AP67-AO67</f>
        <v>0.37930400000004738</v>
      </c>
      <c r="AS67" s="82" t="s">
        <v>422</v>
      </c>
      <c r="AT67" s="82" t="s">
        <v>43</v>
      </c>
      <c r="AU67" s="204" t="s">
        <v>43</v>
      </c>
      <c r="AV67" s="82"/>
      <c r="AW67" s="82" t="s">
        <v>61</v>
      </c>
      <c r="AZ67" s="55"/>
      <c r="BA67" s="62" t="s">
        <v>43</v>
      </c>
      <c r="BB67" s="22" t="s">
        <v>43</v>
      </c>
      <c r="BC67" s="55"/>
      <c r="BD67" s="55" t="s">
        <v>116</v>
      </c>
    </row>
    <row r="68" spans="3:58">
      <c r="C68" s="11"/>
      <c r="D68" s="15"/>
      <c r="E68" s="523"/>
      <c r="F68" s="70"/>
      <c r="G68" s="27" t="s">
        <v>489</v>
      </c>
      <c r="H68" s="349"/>
      <c r="I68" s="534"/>
      <c r="J68" s="71"/>
      <c r="K68" s="36"/>
      <c r="L68" s="549" t="s">
        <v>120</v>
      </c>
      <c r="M68" s="350"/>
      <c r="N68" s="29"/>
      <c r="O68" s="9"/>
      <c r="P68" s="33" t="s">
        <v>124</v>
      </c>
      <c r="Q68" s="30" t="s">
        <v>124</v>
      </c>
      <c r="R68" s="31"/>
      <c r="S68" s="29"/>
      <c r="T68" s="9"/>
      <c r="U68" s="75" t="s">
        <v>126</v>
      </c>
      <c r="V68" s="30"/>
      <c r="W68" s="349"/>
      <c r="X68" s="29"/>
      <c r="Y68" s="551" t="s">
        <v>122</v>
      </c>
      <c r="AA68" s="527"/>
      <c r="AB68" s="528" t="s">
        <v>61</v>
      </c>
      <c r="AD68" s="92"/>
      <c r="AE68" s="92"/>
      <c r="AF68" s="87"/>
      <c r="AG68" s="88"/>
      <c r="AH68" s="88"/>
      <c r="AK68" s="92"/>
      <c r="AL68" s="9"/>
      <c r="AP68" s="92"/>
      <c r="AQ68" s="25">
        <f>SUM(AQ66:AQ67)</f>
        <v>24367</v>
      </c>
      <c r="AS68" s="82" t="s">
        <v>131</v>
      </c>
      <c r="AT68" s="82" t="s">
        <v>132</v>
      </c>
      <c r="AU68" s="204" t="s">
        <v>132</v>
      </c>
      <c r="AV68" s="82" t="s">
        <v>64</v>
      </c>
      <c r="AW68" s="82" t="s">
        <v>65</v>
      </c>
      <c r="AX68" s="9"/>
      <c r="AZ68" s="55"/>
      <c r="BA68" s="62" t="s">
        <v>130</v>
      </c>
      <c r="BB68" s="22" t="s">
        <v>130</v>
      </c>
      <c r="BC68" s="22" t="s">
        <v>64</v>
      </c>
      <c r="BD68" s="55" t="s">
        <v>65</v>
      </c>
      <c r="BF68" s="9" t="s">
        <v>490</v>
      </c>
    </row>
    <row r="69" spans="3:58">
      <c r="C69" s="11"/>
      <c r="D69" s="15"/>
      <c r="E69" s="523"/>
      <c r="F69" s="70"/>
      <c r="G69" s="27"/>
      <c r="H69" s="349"/>
      <c r="I69" s="534"/>
      <c r="J69" s="71"/>
      <c r="K69" s="36"/>
      <c r="L69" s="549"/>
      <c r="M69" s="350"/>
      <c r="N69" s="29"/>
      <c r="O69" s="9"/>
      <c r="P69" s="33"/>
      <c r="Q69" s="30"/>
      <c r="R69" s="31"/>
      <c r="S69" s="29"/>
      <c r="T69" s="9"/>
      <c r="U69" s="75"/>
      <c r="V69" s="30"/>
      <c r="W69" s="349"/>
      <c r="X69" s="29"/>
      <c r="Y69" s="551" t="s">
        <v>50</v>
      </c>
      <c r="Z69" s="92" t="s">
        <v>51</v>
      </c>
      <c r="AA69" s="527" t="s">
        <v>64</v>
      </c>
      <c r="AB69" s="528" t="s">
        <v>65</v>
      </c>
      <c r="AC69" s="88"/>
      <c r="AD69" s="88"/>
      <c r="AQ69" s="9"/>
      <c r="AS69" s="82"/>
      <c r="AT69" s="9" t="s">
        <v>67</v>
      </c>
      <c r="AU69" s="92" t="s">
        <v>68</v>
      </c>
      <c r="AV69" s="9"/>
      <c r="AW69" s="9"/>
      <c r="AX69" s="9"/>
      <c r="AZ69" s="27"/>
      <c r="BA69" s="62" t="s">
        <v>67</v>
      </c>
      <c r="BB69" s="22" t="s">
        <v>68</v>
      </c>
      <c r="BC69" s="31"/>
      <c r="BD69" s="27"/>
    </row>
    <row r="70" spans="3:58">
      <c r="D70" s="18" t="s">
        <v>459</v>
      </c>
      <c r="E70" s="523">
        <v>4</v>
      </c>
      <c r="F70" s="70">
        <v>461.210286</v>
      </c>
      <c r="G70" s="27">
        <v>461.25920000000002</v>
      </c>
      <c r="H70" s="349">
        <v>322500</v>
      </c>
      <c r="I70" s="534">
        <f t="shared" si="16"/>
        <v>4.8914000000024771E-2</v>
      </c>
      <c r="J70" s="87">
        <v>42.010599999999997</v>
      </c>
      <c r="K70" s="36">
        <f>F70+J70</f>
        <v>503.22088600000001</v>
      </c>
      <c r="L70" s="9"/>
      <c r="M70" s="94"/>
      <c r="N70" s="29"/>
      <c r="O70" s="9">
        <v>90.031694999999999</v>
      </c>
      <c r="P70" s="9"/>
      <c r="Q70" s="9"/>
      <c r="R70" s="94"/>
      <c r="S70" s="92"/>
      <c r="T70" s="9"/>
      <c r="U70" s="121"/>
      <c r="V70" s="121"/>
      <c r="W70" s="303"/>
      <c r="X70" s="552"/>
      <c r="Y70" s="551">
        <f>F70+24</f>
        <v>485.210286</v>
      </c>
      <c r="Z70" s="551">
        <v>485.44900000000001</v>
      </c>
      <c r="AA70" s="553">
        <v>996.9</v>
      </c>
      <c r="AB70" s="378">
        <f>Z70-Y70</f>
        <v>0.23871400000001586</v>
      </c>
      <c r="AC70" s="88"/>
      <c r="AD70" s="88"/>
      <c r="AQ70" s="9"/>
      <c r="AS70" s="9">
        <v>54.010559999999998</v>
      </c>
      <c r="AT70" s="82">
        <f>F70+AS70</f>
        <v>515.22084599999994</v>
      </c>
      <c r="AU70" s="204">
        <v>514.81079999999997</v>
      </c>
      <c r="AV70" s="83">
        <v>56200</v>
      </c>
      <c r="AW70" s="92">
        <f>AU70-AT70</f>
        <v>-0.41004599999996572</v>
      </c>
      <c r="AX70" s="9"/>
      <c r="AY70" s="11">
        <v>4</v>
      </c>
      <c r="AZ70" s="9">
        <v>78.010599999999997</v>
      </c>
      <c r="BA70" s="76">
        <f>F70+AZ70</f>
        <v>539.22088599999995</v>
      </c>
      <c r="BB70" s="30" t="s">
        <v>74</v>
      </c>
      <c r="BC70" s="30"/>
      <c r="BD70" s="29"/>
      <c r="BF70" s="350">
        <v>3247</v>
      </c>
    </row>
    <row r="71" spans="3:58">
      <c r="D71" s="294" t="s">
        <v>62</v>
      </c>
      <c r="E71" s="554">
        <v>3</v>
      </c>
      <c r="F71" s="121">
        <v>347.16735899999998</v>
      </c>
      <c r="G71" s="127">
        <v>347.30340000000001</v>
      </c>
      <c r="H71" s="303">
        <v>76530</v>
      </c>
      <c r="I71" s="555">
        <f t="shared" si="16"/>
        <v>0.13604100000003427</v>
      </c>
      <c r="J71" s="87">
        <v>42.010599999999997</v>
      </c>
      <c r="K71" s="36">
        <f>F71+J71</f>
        <v>389.17795899999999</v>
      </c>
      <c r="L71" s="121">
        <v>503.13810000000001</v>
      </c>
      <c r="M71" s="303">
        <v>3849</v>
      </c>
      <c r="N71" s="29">
        <v>-8.2745999999985997E-2</v>
      </c>
      <c r="O71" s="9">
        <v>90.031694999999999</v>
      </c>
      <c r="P71" s="9"/>
      <c r="Q71" s="9"/>
      <c r="R71" s="94"/>
      <c r="S71" s="92"/>
      <c r="T71" s="9"/>
      <c r="U71" s="121"/>
      <c r="V71" s="121"/>
      <c r="W71" s="303"/>
      <c r="X71" s="552"/>
      <c r="Y71" s="551">
        <f>F71+24</f>
        <v>371.16735899999998</v>
      </c>
      <c r="Z71" s="378" t="s">
        <v>74</v>
      </c>
      <c r="AA71" s="369"/>
      <c r="AB71" s="378"/>
      <c r="AC71" s="88"/>
      <c r="AD71" s="88"/>
      <c r="AQ71" s="9"/>
      <c r="AS71" s="9">
        <v>54.010559999999998</v>
      </c>
      <c r="AT71" s="82">
        <f>F71+AS71</f>
        <v>401.17791899999997</v>
      </c>
      <c r="AU71" s="9" t="s">
        <v>74</v>
      </c>
      <c r="AV71" s="46"/>
      <c r="AW71" s="92"/>
      <c r="AX71" s="9"/>
      <c r="AY71" s="11">
        <v>3</v>
      </c>
      <c r="AZ71" s="9">
        <v>78.010599999999997</v>
      </c>
      <c r="BA71" s="76">
        <f>F71+AZ71</f>
        <v>425.17795899999999</v>
      </c>
      <c r="BB71" s="91">
        <v>425.30709999999999</v>
      </c>
      <c r="BC71" s="77">
        <v>12820</v>
      </c>
      <c r="BD71" s="29">
        <f>BB71-BA71</f>
        <v>0.12914100000000417</v>
      </c>
      <c r="BF71" s="350">
        <v>20430</v>
      </c>
    </row>
    <row r="72" spans="3:58">
      <c r="D72" s="18" t="s">
        <v>58</v>
      </c>
      <c r="E72" s="523">
        <v>2</v>
      </c>
      <c r="F72" s="70">
        <v>232.14041599999999</v>
      </c>
      <c r="G72" s="27">
        <v>232.15799999999999</v>
      </c>
      <c r="H72" s="349">
        <v>354400</v>
      </c>
      <c r="I72" s="534">
        <f t="shared" si="16"/>
        <v>1.7583999999999378E-2</v>
      </c>
      <c r="J72" s="87">
        <v>42.010599999999997</v>
      </c>
      <c r="K72" s="36">
        <f>F72+J72</f>
        <v>274.15101599999997</v>
      </c>
      <c r="L72" s="9">
        <v>389.2559</v>
      </c>
      <c r="M72" s="94">
        <v>3015</v>
      </c>
      <c r="N72" s="29">
        <v>7.7981000000022505E-2</v>
      </c>
      <c r="O72" s="9">
        <v>90.031694999999999</v>
      </c>
      <c r="P72" s="9"/>
      <c r="Q72" s="9"/>
      <c r="R72" s="94"/>
      <c r="S72" s="92"/>
      <c r="T72" s="9"/>
      <c r="U72" s="9"/>
      <c r="V72" s="9"/>
      <c r="W72" s="94"/>
      <c r="X72" s="378"/>
      <c r="Y72" s="551">
        <f>F72+24</f>
        <v>256.14041599999996</v>
      </c>
      <c r="Z72" s="551">
        <v>256.2407</v>
      </c>
      <c r="AA72" s="553">
        <v>924.4</v>
      </c>
      <c r="AB72" s="378">
        <f>Z72-Y72</f>
        <v>0.10028400000004467</v>
      </c>
      <c r="AC72" s="88"/>
      <c r="AD72" s="88"/>
      <c r="AQ72" s="9"/>
      <c r="AS72" s="9">
        <v>54.010559999999998</v>
      </c>
      <c r="AT72" s="82">
        <f>F72+AS72</f>
        <v>286.15097600000001</v>
      </c>
      <c r="AU72" s="9" t="s">
        <v>74</v>
      </c>
      <c r="AV72" s="46"/>
      <c r="AW72" s="92"/>
      <c r="AY72" s="11">
        <v>2</v>
      </c>
      <c r="AZ72" s="9">
        <v>78.010599999999997</v>
      </c>
      <c r="BA72" s="76">
        <f>F72+AZ72</f>
        <v>310.15101599999997</v>
      </c>
      <c r="BB72" s="91">
        <v>310.35660000000001</v>
      </c>
      <c r="BC72" s="77">
        <v>611.9</v>
      </c>
      <c r="BD72" s="29">
        <f>BB72-BA72</f>
        <v>0.2055840000000444</v>
      </c>
      <c r="BF72" s="350">
        <v>932.8</v>
      </c>
    </row>
    <row r="73" spans="3:58">
      <c r="D73" s="18" t="s">
        <v>59</v>
      </c>
      <c r="E73" s="523">
        <v>1</v>
      </c>
      <c r="F73" s="70">
        <v>175.11895200000001</v>
      </c>
      <c r="G73" s="27">
        <v>175.1317</v>
      </c>
      <c r="H73" s="349">
        <v>4880</v>
      </c>
      <c r="I73" s="534">
        <f t="shared" si="16"/>
        <v>1.2747999999987769E-2</v>
      </c>
      <c r="J73" s="87">
        <v>42.010599999999997</v>
      </c>
      <c r="K73" s="36">
        <f>F73+J73</f>
        <v>217.12955199999999</v>
      </c>
      <c r="L73" s="9">
        <v>274.18560000000002</v>
      </c>
      <c r="M73" s="94">
        <v>4779</v>
      </c>
      <c r="N73" s="29">
        <v>3.4624000000064825E-2</v>
      </c>
      <c r="O73" s="9">
        <v>90.031694999999999</v>
      </c>
      <c r="P73" s="9"/>
      <c r="Q73" s="9"/>
      <c r="R73" s="94"/>
      <c r="S73" s="92"/>
      <c r="T73" s="9"/>
      <c r="U73" s="9"/>
      <c r="V73" s="9"/>
      <c r="W73" s="94"/>
      <c r="X73" s="546"/>
      <c r="Y73" s="551">
        <f>F73+24</f>
        <v>199.11895200000001</v>
      </c>
      <c r="Z73" s="551">
        <v>199.44069999999999</v>
      </c>
      <c r="AA73" s="553">
        <v>7155</v>
      </c>
      <c r="AB73" s="378">
        <f>Z73-Y73</f>
        <v>0.32174799999998527</v>
      </c>
      <c r="AC73" s="88"/>
      <c r="AD73" s="88"/>
      <c r="AQ73" s="9"/>
      <c r="AS73" s="9">
        <v>54.010559999999998</v>
      </c>
      <c r="AT73" s="82">
        <f>F73+AS73</f>
        <v>229.12951200000001</v>
      </c>
      <c r="AU73" s="82">
        <v>229.16419999999999</v>
      </c>
      <c r="AV73" s="83">
        <v>837.9</v>
      </c>
      <c r="AW73" s="92">
        <f>AU73-AT73</f>
        <v>3.4687999999988506E-2</v>
      </c>
      <c r="AY73" s="11">
        <v>1</v>
      </c>
      <c r="AZ73" s="9">
        <v>78.010599999999997</v>
      </c>
      <c r="BA73" s="76">
        <f>F73+AZ73</f>
        <v>253.12955199999999</v>
      </c>
      <c r="BB73" t="s">
        <v>74</v>
      </c>
      <c r="BC73" s="46"/>
      <c r="BD73" s="29"/>
    </row>
    <row r="74" spans="3:58">
      <c r="D74" s="556"/>
      <c r="E74" s="557"/>
      <c r="F74" s="556"/>
      <c r="G74" s="556"/>
      <c r="H74" s="38">
        <f>SUM(H66:H73)</f>
        <v>2592710</v>
      </c>
      <c r="I74" s="558"/>
      <c r="J74" s="556"/>
      <c r="K74" s="556"/>
      <c r="L74" s="556"/>
      <c r="M74" s="38">
        <f>SUM(M72:M73)</f>
        <v>7794</v>
      </c>
      <c r="N74" s="556"/>
      <c r="O74" s="556"/>
      <c r="P74" s="556"/>
      <c r="Q74" s="556"/>
      <c r="R74" s="38">
        <f>SUM(R67:R73)</f>
        <v>0</v>
      </c>
      <c r="S74" s="556"/>
      <c r="T74" s="556"/>
      <c r="U74" s="556"/>
      <c r="V74" s="556"/>
      <c r="W74" s="38">
        <f>SUM(W70:W73)</f>
        <v>0</v>
      </c>
      <c r="X74" s="556"/>
      <c r="Y74" s="87"/>
      <c r="Z74" s="87"/>
      <c r="AA74" s="25">
        <f>SUM(AA70:AA73)</f>
        <v>9076.2999999999993</v>
      </c>
      <c r="AB74" s="87"/>
      <c r="AC74" s="88"/>
      <c r="AD74" s="88"/>
      <c r="AE74"/>
      <c r="AF74" s="40" t="s">
        <v>135</v>
      </c>
      <c r="AG74"/>
      <c r="AH74"/>
      <c r="AV74" s="25">
        <f>SUM(AV70:AV73)</f>
        <v>57037.9</v>
      </c>
      <c r="AW74" s="52"/>
      <c r="AX74" s="52"/>
      <c r="AY74" s="52"/>
      <c r="AZ74" s="52"/>
      <c r="BA74" s="52"/>
      <c r="BB74" s="52"/>
      <c r="BC74" s="25">
        <f>SUM(BC71:BC73)</f>
        <v>13431.9</v>
      </c>
      <c r="BF74" s="25">
        <f>SUM(BF70:BF73)</f>
        <v>24609.8</v>
      </c>
    </row>
    <row r="75" spans="3:58">
      <c r="C75" s="130"/>
      <c r="D75" s="130"/>
      <c r="E75" s="559"/>
      <c r="F75" s="130"/>
      <c r="G75" s="130"/>
      <c r="H75" s="130"/>
      <c r="I75" s="130"/>
      <c r="J75" s="130"/>
      <c r="K75" s="130"/>
      <c r="L75" s="130"/>
      <c r="M75" s="130">
        <f>M74/BF75</f>
        <v>7794</v>
      </c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>
        <f>AA74/BF75</f>
        <v>9076.2999999999993</v>
      </c>
      <c r="AB75" s="130"/>
      <c r="AC75" s="130"/>
      <c r="AD75" s="130"/>
      <c r="AE75" s="560" t="s">
        <v>43</v>
      </c>
      <c r="AF75" s="561" t="s">
        <v>43</v>
      </c>
      <c r="AG75" s="561"/>
      <c r="AH75" s="561" t="s">
        <v>491</v>
      </c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>
        <f>AV74/BF74</f>
        <v>2.3176905135352586</v>
      </c>
      <c r="AW75" s="130"/>
      <c r="AX75" s="130"/>
      <c r="AY75" s="130"/>
      <c r="AZ75" s="130"/>
      <c r="BA75" s="130"/>
      <c r="BB75" s="130"/>
      <c r="BC75" s="130">
        <f>BC74/BF74</f>
        <v>0.54579476468723842</v>
      </c>
      <c r="BD75" s="130"/>
      <c r="BE75" s="130"/>
      <c r="BF75" s="130">
        <v>1</v>
      </c>
    </row>
    <row r="76" spans="3:58">
      <c r="D76" s="87"/>
      <c r="E76" s="208"/>
      <c r="F76" s="87"/>
      <c r="G76" s="87"/>
      <c r="H76" s="25"/>
      <c r="I76" s="546"/>
      <c r="J76" s="87"/>
      <c r="K76" s="87"/>
      <c r="L76" s="87"/>
      <c r="M76" s="25"/>
      <c r="N76" s="87"/>
      <c r="O76" s="87"/>
      <c r="P76" s="87"/>
      <c r="Q76" s="87"/>
      <c r="R76" s="25"/>
      <c r="S76" s="87"/>
      <c r="T76" s="87"/>
      <c r="U76" s="87"/>
      <c r="V76" s="87"/>
      <c r="W76" s="25"/>
      <c r="X76" s="87"/>
      <c r="Y76" s="87"/>
      <c r="Z76" s="87"/>
      <c r="AA76" s="87"/>
      <c r="AB76" s="87"/>
      <c r="AC76" s="88"/>
      <c r="AD76" s="88"/>
      <c r="AF76" s="22" t="s">
        <v>122</v>
      </c>
      <c r="AG76" s="23" t="s">
        <v>64</v>
      </c>
      <c r="AH76" s="55" t="s">
        <v>65</v>
      </c>
    </row>
    <row r="77" spans="3:58">
      <c r="D77" s="87"/>
      <c r="E77" s="208"/>
      <c r="F77" s="87"/>
      <c r="G77" s="87"/>
      <c r="H77" s="25"/>
      <c r="I77" s="546"/>
      <c r="K77" s="87"/>
      <c r="L77" s="87"/>
      <c r="M77" s="25"/>
      <c r="N77" s="87"/>
      <c r="O77" s="87"/>
      <c r="P77" s="87"/>
      <c r="Q77" s="87"/>
      <c r="R77" s="25"/>
      <c r="S77" s="87"/>
      <c r="T77" s="87"/>
      <c r="U77" s="87"/>
      <c r="V77" s="87"/>
      <c r="W77" s="25"/>
      <c r="X77" s="87"/>
      <c r="Y77" s="87"/>
      <c r="Z77" s="87"/>
      <c r="AA77" s="87"/>
      <c r="AB77" s="87"/>
      <c r="AC77" s="88"/>
      <c r="AD77" s="88"/>
    </row>
    <row r="78" spans="3:58">
      <c r="D78" s="87"/>
      <c r="E78" s="208"/>
      <c r="F78" s="87"/>
      <c r="G78" s="87"/>
      <c r="H78" s="25"/>
      <c r="I78" s="546"/>
      <c r="J78" s="87"/>
      <c r="K78" s="87"/>
      <c r="L78" s="87"/>
      <c r="M78" s="25"/>
      <c r="N78" s="87"/>
      <c r="O78" s="87"/>
      <c r="P78" s="87"/>
      <c r="Q78" s="87"/>
      <c r="R78" s="25"/>
      <c r="S78" s="87"/>
      <c r="T78" s="87"/>
      <c r="U78" s="87"/>
      <c r="V78" s="87"/>
      <c r="W78" s="25"/>
      <c r="X78" s="87"/>
      <c r="Y78" s="87"/>
      <c r="Z78" s="87"/>
      <c r="AA78" s="494">
        <v>849.41750000000002</v>
      </c>
      <c r="AB78" s="495">
        <v>7603</v>
      </c>
      <c r="AC78" s="88"/>
      <c r="AD78" s="88"/>
    </row>
    <row r="79" spans="3:58">
      <c r="D79" s="87"/>
      <c r="E79" s="208"/>
      <c r="F79" s="87"/>
      <c r="G79" s="87"/>
      <c r="H79" s="25"/>
      <c r="I79" s="546"/>
      <c r="J79" s="87"/>
      <c r="K79" s="87"/>
      <c r="L79" s="87"/>
      <c r="M79" s="25"/>
      <c r="N79" s="87"/>
      <c r="O79" s="87"/>
      <c r="P79" s="87"/>
      <c r="Q79" s="87"/>
      <c r="R79" s="25"/>
      <c r="S79" s="87"/>
      <c r="T79" s="87"/>
      <c r="U79" s="87"/>
      <c r="V79" s="87"/>
      <c r="W79" s="25"/>
      <c r="X79" s="87"/>
      <c r="Y79" s="87"/>
      <c r="Z79" s="87"/>
      <c r="AA79" s="87"/>
      <c r="AB79" s="87"/>
      <c r="AC79" s="88"/>
      <c r="AD79" s="88"/>
    </row>
    <row r="80" spans="3:58">
      <c r="D80" s="87"/>
      <c r="E80" s="208"/>
      <c r="F80" s="87"/>
      <c r="G80" s="87"/>
      <c r="H80" s="25"/>
      <c r="I80" s="546"/>
      <c r="J80" s="87"/>
      <c r="K80" s="87"/>
      <c r="L80" s="87"/>
      <c r="M80" s="25"/>
      <c r="N80" s="87"/>
      <c r="O80" s="87"/>
      <c r="P80" s="87"/>
      <c r="Q80" s="87"/>
      <c r="R80" s="25"/>
      <c r="S80" s="87"/>
      <c r="T80" s="87"/>
      <c r="U80" s="87"/>
      <c r="V80" s="87"/>
      <c r="W80" s="25"/>
      <c r="X80" s="87"/>
      <c r="Y80" s="87"/>
      <c r="Z80" s="87"/>
      <c r="AA80" s="87"/>
      <c r="AB80" s="87"/>
      <c r="AC80" s="88"/>
      <c r="AD80" s="88"/>
    </row>
    <row r="81" spans="1:61">
      <c r="D81" s="87"/>
      <c r="E81" s="208"/>
      <c r="F81" s="87"/>
      <c r="G81" s="87"/>
      <c r="H81" s="25"/>
      <c r="I81" s="87"/>
      <c r="J81" s="87"/>
      <c r="K81" s="87"/>
      <c r="L81" s="87"/>
      <c r="M81" s="25"/>
      <c r="N81" s="87"/>
      <c r="O81" s="87"/>
      <c r="P81" s="87"/>
      <c r="Q81" s="87"/>
      <c r="R81" s="25"/>
      <c r="S81" s="87"/>
      <c r="T81" s="87"/>
      <c r="U81" s="87"/>
      <c r="V81" s="87"/>
      <c r="W81" s="25"/>
      <c r="X81" s="87"/>
      <c r="Y81" s="87"/>
      <c r="Z81" s="87"/>
      <c r="AA81" s="87"/>
      <c r="AB81" s="87"/>
      <c r="AC81" s="88"/>
      <c r="AD81" s="88"/>
    </row>
    <row r="82" spans="1:61">
      <c r="D82" s="87"/>
      <c r="E82" s="208"/>
      <c r="F82" s="87"/>
      <c r="G82" s="87"/>
      <c r="H82" s="25"/>
      <c r="I82" s="87"/>
      <c r="J82" s="87"/>
      <c r="K82" s="87"/>
      <c r="L82" s="87"/>
      <c r="M82" s="25"/>
      <c r="N82" s="87"/>
      <c r="O82" s="87"/>
      <c r="P82" s="87"/>
      <c r="Q82" s="87"/>
      <c r="R82" s="25"/>
      <c r="S82" s="87"/>
      <c r="T82" s="87"/>
      <c r="U82" s="87"/>
      <c r="V82" s="87"/>
      <c r="W82" s="25"/>
      <c r="X82" s="87"/>
      <c r="Y82" s="87"/>
      <c r="Z82" s="87"/>
      <c r="AA82" s="87"/>
      <c r="AB82" s="87"/>
      <c r="AC82" s="88"/>
      <c r="AD82" s="88"/>
    </row>
    <row r="83" spans="1:61">
      <c r="C83" s="41"/>
      <c r="D83" s="90"/>
      <c r="F83" s="9"/>
      <c r="H83" s="94"/>
      <c r="I83" s="92"/>
      <c r="O83" s="522" t="s">
        <v>149</v>
      </c>
      <c r="P83" s="92"/>
      <c r="Q83" s="92"/>
      <c r="R83" s="94"/>
      <c r="S83" s="92"/>
      <c r="T83" s="522" t="s">
        <v>149</v>
      </c>
      <c r="U83" s="92"/>
      <c r="V83" s="92"/>
      <c r="W83" s="94"/>
      <c r="X83" s="92"/>
      <c r="Y83" s="562" t="s">
        <v>150</v>
      </c>
      <c r="Z83" s="563"/>
      <c r="AA83" s="563"/>
      <c r="AB83" s="563"/>
      <c r="AC83" s="563"/>
      <c r="AD83" s="563"/>
      <c r="AE83" s="563"/>
      <c r="AF83" s="563"/>
      <c r="AG83" s="563"/>
      <c r="AH83" s="563"/>
      <c r="AI83" s="541"/>
      <c r="AJ83" s="541"/>
      <c r="AK83" s="541"/>
      <c r="AL83" s="541"/>
      <c r="AM83" s="541"/>
    </row>
    <row r="84" spans="1:61">
      <c r="C84" s="53" t="s">
        <v>114</v>
      </c>
      <c r="D84" s="54" t="s">
        <v>465</v>
      </c>
      <c r="E84" s="564"/>
      <c r="F84" s="18" t="s">
        <v>152</v>
      </c>
      <c r="G84" s="104" t="s">
        <v>44</v>
      </c>
      <c r="H84" s="105" t="s">
        <v>64</v>
      </c>
      <c r="I84" s="103" t="s">
        <v>137</v>
      </c>
      <c r="J84" s="106" t="s">
        <v>100</v>
      </c>
      <c r="K84" s="107" t="s">
        <v>153</v>
      </c>
      <c r="L84" s="108" t="s">
        <v>154</v>
      </c>
      <c r="M84" s="109" t="s">
        <v>64</v>
      </c>
      <c r="N84" s="109" t="s">
        <v>116</v>
      </c>
      <c r="O84" s="108" t="s">
        <v>134</v>
      </c>
      <c r="P84" s="379" t="s">
        <v>155</v>
      </c>
      <c r="Q84" s="108" t="s">
        <v>156</v>
      </c>
      <c r="R84" s="109" t="s">
        <v>64</v>
      </c>
      <c r="S84" s="109" t="s">
        <v>116</v>
      </c>
      <c r="T84" s="108" t="s">
        <v>135</v>
      </c>
      <c r="U84" s="565" t="s">
        <v>492</v>
      </c>
      <c r="V84" s="108" t="s">
        <v>493</v>
      </c>
      <c r="W84" s="109" t="s">
        <v>64</v>
      </c>
      <c r="X84" s="109" t="s">
        <v>116</v>
      </c>
      <c r="Y84" s="533" t="s">
        <v>158</v>
      </c>
      <c r="Z84" s="525" t="s">
        <v>438</v>
      </c>
      <c r="AA84" s="526" t="s">
        <v>438</v>
      </c>
      <c r="AB84" s="531"/>
      <c r="AC84" s="526" t="s">
        <v>61</v>
      </c>
      <c r="AD84" s="526" t="s">
        <v>160</v>
      </c>
      <c r="AE84" s="525" t="s">
        <v>439</v>
      </c>
      <c r="AF84" s="526" t="s">
        <v>439</v>
      </c>
      <c r="AG84" s="531"/>
      <c r="AH84" s="526" t="s">
        <v>61</v>
      </c>
      <c r="AI84" s="529" t="s">
        <v>163</v>
      </c>
      <c r="AJ84" s="530" t="s">
        <v>440</v>
      </c>
      <c r="AK84" s="529" t="s">
        <v>440</v>
      </c>
      <c r="AL84" s="531"/>
      <c r="AM84" s="529" t="s">
        <v>61</v>
      </c>
      <c r="AN84" s="566" t="s">
        <v>494</v>
      </c>
      <c r="AO84" s="530" t="s">
        <v>294</v>
      </c>
      <c r="AP84" s="529" t="s">
        <v>294</v>
      </c>
      <c r="AQ84" s="531"/>
      <c r="AR84" s="529" t="s">
        <v>61</v>
      </c>
    </row>
    <row r="85" spans="1:61">
      <c r="C85" s="345" t="s">
        <v>470</v>
      </c>
      <c r="D85" s="13" t="s">
        <v>45</v>
      </c>
      <c r="E85" s="523"/>
      <c r="F85" s="13" t="s">
        <v>67</v>
      </c>
      <c r="G85" s="109" t="s">
        <v>166</v>
      </c>
      <c r="H85" s="5"/>
      <c r="I85" s="109" t="s">
        <v>65</v>
      </c>
      <c r="J85" s="5"/>
      <c r="K85" s="113" t="s">
        <v>67</v>
      </c>
      <c r="L85" s="109" t="s">
        <v>167</v>
      </c>
      <c r="M85" s="5"/>
      <c r="N85" s="109" t="s">
        <v>65</v>
      </c>
      <c r="O85" s="103" t="s">
        <v>168</v>
      </c>
      <c r="P85" s="386" t="s">
        <v>67</v>
      </c>
      <c r="Q85" s="109" t="s">
        <v>167</v>
      </c>
      <c r="R85" s="5"/>
      <c r="S85" s="109" t="s">
        <v>65</v>
      </c>
      <c r="T85" s="103" t="s">
        <v>483</v>
      </c>
      <c r="U85" s="567" t="s">
        <v>67</v>
      </c>
      <c r="V85" s="109" t="s">
        <v>167</v>
      </c>
      <c r="W85" s="5"/>
      <c r="X85" s="109" t="s">
        <v>65</v>
      </c>
      <c r="Y85" s="533"/>
      <c r="Z85" s="525" t="s">
        <v>169</v>
      </c>
      <c r="AA85" s="526" t="s">
        <v>68</v>
      </c>
      <c r="AB85" s="531" t="s">
        <v>64</v>
      </c>
      <c r="AC85" s="526" t="s">
        <v>65</v>
      </c>
      <c r="AD85" s="526"/>
      <c r="AE85" s="525" t="s">
        <v>169</v>
      </c>
      <c r="AF85" s="526" t="s">
        <v>68</v>
      </c>
      <c r="AG85" s="531" t="s">
        <v>170</v>
      </c>
      <c r="AH85" s="526" t="s">
        <v>65</v>
      </c>
      <c r="AI85" s="529"/>
      <c r="AJ85" s="530" t="s">
        <v>169</v>
      </c>
      <c r="AK85" s="529" t="s">
        <v>68</v>
      </c>
      <c r="AL85" s="531" t="s">
        <v>170</v>
      </c>
      <c r="AM85" s="529" t="s">
        <v>65</v>
      </c>
      <c r="AN85" s="528" t="s">
        <v>208</v>
      </c>
      <c r="AO85" s="530" t="s">
        <v>169</v>
      </c>
      <c r="AP85" s="529" t="s">
        <v>68</v>
      </c>
      <c r="AQ85" s="531" t="s">
        <v>170</v>
      </c>
      <c r="AR85" s="529" t="s">
        <v>65</v>
      </c>
    </row>
    <row r="86" spans="1:61">
      <c r="C86" s="209" t="s">
        <v>133</v>
      </c>
      <c r="D86" s="18" t="s">
        <v>79</v>
      </c>
      <c r="E86" s="523">
        <v>1</v>
      </c>
      <c r="F86" s="70">
        <v>187.086589</v>
      </c>
      <c r="G86" s="115">
        <v>187.20500000000001</v>
      </c>
      <c r="H86" s="116">
        <v>3764</v>
      </c>
      <c r="I86" s="117">
        <f>G86-F86</f>
        <v>0.11841100000000893</v>
      </c>
      <c r="J86" s="9">
        <v>120.04226</v>
      </c>
      <c r="K86" s="118">
        <f t="shared" ref="K86:K91" si="17">F86-J86</f>
        <v>67.044329000000005</v>
      </c>
      <c r="L86" s="5" t="s">
        <v>93</v>
      </c>
      <c r="M86" s="116"/>
      <c r="N86" s="117"/>
      <c r="O86" s="9">
        <v>90.031694999999999</v>
      </c>
      <c r="P86" s="389">
        <f t="shared" ref="P86:P91" si="18">F86-O86</f>
        <v>97.054894000000004</v>
      </c>
      <c r="Q86" s="115" t="s">
        <v>93</v>
      </c>
      <c r="R86" s="116"/>
      <c r="S86" s="117"/>
      <c r="T86" s="9">
        <v>150.05282399999999</v>
      </c>
      <c r="U86" s="568">
        <f t="shared" ref="U86:U91" si="19">F86-T86</f>
        <v>37.033765000000017</v>
      </c>
      <c r="V86" s="115" t="s">
        <v>93</v>
      </c>
      <c r="W86" s="116"/>
      <c r="X86" s="117"/>
      <c r="Y86" s="9">
        <v>18.010565</v>
      </c>
      <c r="Z86" s="76">
        <f t="shared" ref="Z86:Z91" si="20">F86-Y86</f>
        <v>169.07602400000002</v>
      </c>
      <c r="AA86" s="115" t="s">
        <v>93</v>
      </c>
      <c r="AB86" s="116"/>
      <c r="AC86" s="115"/>
      <c r="AD86" s="9">
        <v>36.021129999999999</v>
      </c>
      <c r="AE86" s="76">
        <f t="shared" ref="AE86:AE91" si="21">F86-AD86</f>
        <v>151.065459</v>
      </c>
      <c r="AF86" s="115" t="s">
        <v>93</v>
      </c>
      <c r="AG86" s="116"/>
      <c r="AH86" s="115"/>
      <c r="AI86" s="9">
        <v>54.031694999999999</v>
      </c>
      <c r="AJ86" s="76">
        <f t="shared" ref="AJ86:AJ91" si="22">F86-AI86</f>
        <v>133.05489399999999</v>
      </c>
      <c r="AK86" s="115" t="s">
        <v>93</v>
      </c>
      <c r="AL86" s="116"/>
      <c r="AM86" s="117"/>
      <c r="AN86" s="9">
        <v>84.042259999999999</v>
      </c>
      <c r="AO86" s="76">
        <f t="shared" ref="AO86:AO91" si="23">F86-AN86</f>
        <v>103.044329</v>
      </c>
      <c r="AP86" s="9" t="s">
        <v>93</v>
      </c>
      <c r="AQ86" s="46"/>
      <c r="AR86" s="92"/>
    </row>
    <row r="87" spans="1:61">
      <c r="A87" t="s">
        <v>495</v>
      </c>
      <c r="C87" s="348">
        <v>29.9908</v>
      </c>
      <c r="D87" s="18" t="s">
        <v>79</v>
      </c>
      <c r="E87" s="523">
        <v>2</v>
      </c>
      <c r="F87" s="70">
        <v>373.16590200000002</v>
      </c>
      <c r="G87" s="115">
        <v>373.2296</v>
      </c>
      <c r="H87" s="116">
        <v>883400</v>
      </c>
      <c r="I87" s="117">
        <f>G87-F87</f>
        <v>6.3697999999988042E-2</v>
      </c>
      <c r="J87" s="9">
        <v>120.04226</v>
      </c>
      <c r="K87" s="118">
        <f t="shared" si="17"/>
        <v>253.12364200000002</v>
      </c>
      <c r="L87" s="115" t="s">
        <v>93</v>
      </c>
      <c r="M87" s="116"/>
      <c r="N87" s="117"/>
      <c r="O87" s="9">
        <v>90.031694999999999</v>
      </c>
      <c r="P87" s="389">
        <f t="shared" si="18"/>
        <v>283.134207</v>
      </c>
      <c r="Q87" s="569">
        <v>283.2595</v>
      </c>
      <c r="R87" s="570">
        <v>5103</v>
      </c>
      <c r="S87" s="391">
        <f>Q87-P87</f>
        <v>0.12529299999999921</v>
      </c>
      <c r="T87" s="9">
        <v>150.05282399999999</v>
      </c>
      <c r="U87" s="571">
        <f t="shared" si="19"/>
        <v>223.11307800000003</v>
      </c>
      <c r="V87" s="183" t="s">
        <v>93</v>
      </c>
      <c r="W87" s="239"/>
      <c r="X87" s="242"/>
      <c r="Y87" s="9">
        <v>18.010565</v>
      </c>
      <c r="Z87" s="76">
        <f t="shared" si="20"/>
        <v>355.15533700000003</v>
      </c>
      <c r="AA87" s="115" t="s">
        <v>93</v>
      </c>
      <c r="AB87" s="300"/>
      <c r="AC87" s="183"/>
      <c r="AD87" s="9">
        <v>36.021129999999999</v>
      </c>
      <c r="AE87" s="76">
        <f t="shared" si="21"/>
        <v>337.14477199999999</v>
      </c>
      <c r="AF87" s="76">
        <v>337.24220000000003</v>
      </c>
      <c r="AG87" s="77">
        <v>932.8</v>
      </c>
      <c r="AH87" s="117">
        <f>AF87-AE87</f>
        <v>9.7428000000036263E-2</v>
      </c>
      <c r="AI87" s="9">
        <v>54.031694999999999</v>
      </c>
      <c r="AJ87" s="76">
        <f t="shared" si="22"/>
        <v>319.134207</v>
      </c>
      <c r="AK87" s="115" t="s">
        <v>93</v>
      </c>
      <c r="AL87" s="116"/>
      <c r="AM87" s="117"/>
      <c r="AN87" s="9">
        <v>84.042259999999999</v>
      </c>
      <c r="AO87" s="76">
        <f t="shared" si="23"/>
        <v>289.12364200000002</v>
      </c>
      <c r="AP87" s="9" t="s">
        <v>74</v>
      </c>
      <c r="AQ87" s="46"/>
      <c r="AR87" s="92"/>
    </row>
    <row r="88" spans="1:61">
      <c r="C88" s="11" t="s">
        <v>287</v>
      </c>
      <c r="D88" s="15" t="s">
        <v>56</v>
      </c>
      <c r="E88" s="523">
        <v>3</v>
      </c>
      <c r="F88" s="70">
        <v>638.22790699999996</v>
      </c>
      <c r="G88" s="115">
        <v>638.22889999999995</v>
      </c>
      <c r="H88" s="116">
        <v>99030</v>
      </c>
      <c r="I88" s="117">
        <f>G88-F88</f>
        <v>9.9299999999402644E-4</v>
      </c>
      <c r="J88" s="9">
        <v>120.04226</v>
      </c>
      <c r="K88" s="118">
        <f t="shared" si="17"/>
        <v>518.18564700000002</v>
      </c>
      <c r="L88" s="118">
        <v>518.24180000000001</v>
      </c>
      <c r="M88" s="123">
        <v>7662</v>
      </c>
      <c r="N88" s="117">
        <f>L88-K88</f>
        <v>5.615299999999479E-2</v>
      </c>
      <c r="O88" s="9">
        <v>90.031694999999999</v>
      </c>
      <c r="P88" s="389">
        <f t="shared" si="18"/>
        <v>548.19621199999995</v>
      </c>
      <c r="Q88" s="389">
        <v>547.95169999999996</v>
      </c>
      <c r="R88" s="420">
        <v>1285</v>
      </c>
      <c r="S88" s="117">
        <f>Q88-P88</f>
        <v>-0.24451199999998607</v>
      </c>
      <c r="T88" s="9">
        <v>150.05282399999999</v>
      </c>
      <c r="U88" s="568">
        <f t="shared" si="19"/>
        <v>488.17508299999997</v>
      </c>
      <c r="V88" s="115" t="s">
        <v>74</v>
      </c>
      <c r="W88" s="300"/>
      <c r="X88" s="117"/>
      <c r="Y88" s="9">
        <v>18.010565</v>
      </c>
      <c r="Z88" s="76">
        <f t="shared" si="20"/>
        <v>620.21734199999992</v>
      </c>
      <c r="AA88" s="76">
        <v>619.72540000000004</v>
      </c>
      <c r="AB88" s="77">
        <v>6571</v>
      </c>
      <c r="AC88" s="391">
        <f>AA88-Z88</f>
        <v>-0.49194199999988086</v>
      </c>
      <c r="AD88" s="9">
        <v>36.021129999999999</v>
      </c>
      <c r="AE88" s="76">
        <f t="shared" si="21"/>
        <v>602.20677699999999</v>
      </c>
      <c r="AF88" s="76">
        <v>602.27390000000003</v>
      </c>
      <c r="AG88" s="77">
        <v>2303</v>
      </c>
      <c r="AH88" s="117">
        <f>AF88-AE88</f>
        <v>6.7123000000037791E-2</v>
      </c>
      <c r="AI88" s="9">
        <v>54.031694999999999</v>
      </c>
      <c r="AJ88" s="76">
        <f t="shared" si="22"/>
        <v>584.19621199999995</v>
      </c>
      <c r="AK88" s="115" t="s">
        <v>74</v>
      </c>
      <c r="AL88" s="116"/>
      <c r="AM88" s="117"/>
      <c r="AN88" s="9">
        <v>84.042259999999999</v>
      </c>
      <c r="AO88" s="76">
        <f t="shared" si="23"/>
        <v>554.18564700000002</v>
      </c>
      <c r="AP88" s="9" t="s">
        <v>74</v>
      </c>
      <c r="AQ88" s="46"/>
      <c r="AR88" s="92"/>
    </row>
    <row r="89" spans="1:61">
      <c r="C89" s="41"/>
      <c r="D89" s="18" t="s">
        <v>459</v>
      </c>
      <c r="E89" s="523">
        <v>4</v>
      </c>
      <c r="F89" s="70">
        <v>752.27083400000004</v>
      </c>
      <c r="G89" s="115">
        <v>752.49969999999996</v>
      </c>
      <c r="H89" s="116">
        <v>19390</v>
      </c>
      <c r="I89" s="117">
        <f>G89-F89</f>
        <v>0.22886599999992541</v>
      </c>
      <c r="J89" s="9">
        <v>120.04226</v>
      </c>
      <c r="K89" s="118">
        <f t="shared" si="17"/>
        <v>632.22857399999998</v>
      </c>
      <c r="L89" s="115" t="s">
        <v>74</v>
      </c>
      <c r="M89" s="116"/>
      <c r="N89" s="117"/>
      <c r="O89" s="9">
        <v>90.031694999999999</v>
      </c>
      <c r="P89" s="389">
        <f t="shared" si="18"/>
        <v>662.23913900000002</v>
      </c>
      <c r="Q89" s="389">
        <v>662.37429999999995</v>
      </c>
      <c r="R89" s="420">
        <v>7612</v>
      </c>
      <c r="S89" s="117">
        <f>Q89-P89</f>
        <v>0.13516099999992548</v>
      </c>
      <c r="T89" s="9">
        <v>150.05282399999999</v>
      </c>
      <c r="U89" s="568">
        <f t="shared" si="19"/>
        <v>602.21801000000005</v>
      </c>
      <c r="V89" s="568">
        <v>602.27390000000003</v>
      </c>
      <c r="W89" s="572">
        <v>2303</v>
      </c>
      <c r="X89" s="117">
        <f>V89-U89</f>
        <v>5.5889999999976681E-2</v>
      </c>
      <c r="Y89" s="9">
        <v>18.010565</v>
      </c>
      <c r="Z89" s="76">
        <f t="shared" si="20"/>
        <v>734.26026899999999</v>
      </c>
      <c r="AA89" s="76">
        <v>734.35609999999997</v>
      </c>
      <c r="AB89" s="77">
        <v>2753</v>
      </c>
      <c r="AC89" s="391">
        <f>AA89-Z89</f>
        <v>9.5830999999975575E-2</v>
      </c>
      <c r="AD89" s="9">
        <v>36.021129999999999</v>
      </c>
      <c r="AE89" s="76">
        <f t="shared" si="21"/>
        <v>716.24970400000007</v>
      </c>
      <c r="AF89" s="115" t="s">
        <v>74</v>
      </c>
      <c r="AG89" s="116"/>
      <c r="AH89" s="117"/>
      <c r="AI89" s="9">
        <v>54.031694999999999</v>
      </c>
      <c r="AJ89" s="76">
        <f t="shared" si="22"/>
        <v>698.23913900000002</v>
      </c>
      <c r="AK89" s="76">
        <v>698.26900000000001</v>
      </c>
      <c r="AL89" s="77">
        <v>1222</v>
      </c>
      <c r="AM89" s="117">
        <f>AK89-AJ89</f>
        <v>2.9860999999982596E-2</v>
      </c>
      <c r="AN89" s="9">
        <v>84.042259999999999</v>
      </c>
      <c r="AO89" s="76">
        <f t="shared" si="23"/>
        <v>668.22857399999998</v>
      </c>
      <c r="AP89" s="9" t="s">
        <v>74</v>
      </c>
      <c r="AQ89" s="46"/>
      <c r="AR89" s="92"/>
    </row>
    <row r="90" spans="1:61">
      <c r="C90" s="41"/>
      <c r="D90" s="18" t="s">
        <v>62</v>
      </c>
      <c r="E90" s="523">
        <v>5</v>
      </c>
      <c r="F90" s="70">
        <v>867.297777</v>
      </c>
      <c r="G90" s="115">
        <v>867.42290000000003</v>
      </c>
      <c r="H90" s="116">
        <v>137300</v>
      </c>
      <c r="I90" s="117">
        <f>G90-F90</f>
        <v>0.12512300000003052</v>
      </c>
      <c r="J90" s="9">
        <v>120.04226</v>
      </c>
      <c r="K90" s="118">
        <f t="shared" si="17"/>
        <v>747.25551700000005</v>
      </c>
      <c r="L90" s="118">
        <v>747.24990000000003</v>
      </c>
      <c r="M90" s="298">
        <v>5826</v>
      </c>
      <c r="N90" s="393">
        <f>L90-K90</f>
        <v>-5.617000000029293E-3</v>
      </c>
      <c r="O90" s="9">
        <v>90.031694999999999</v>
      </c>
      <c r="P90" s="389">
        <f t="shared" si="18"/>
        <v>777.26608199999998</v>
      </c>
      <c r="Q90" s="389">
        <v>777.49189999999999</v>
      </c>
      <c r="R90" s="420">
        <v>3675</v>
      </c>
      <c r="S90" s="117">
        <f>Q90-P90</f>
        <v>0.22581800000000385</v>
      </c>
      <c r="T90" s="9">
        <v>150.05282399999999</v>
      </c>
      <c r="U90" s="568">
        <f t="shared" si="19"/>
        <v>717.24495300000001</v>
      </c>
      <c r="V90" s="568">
        <v>717.6164</v>
      </c>
      <c r="W90" s="572">
        <v>1598</v>
      </c>
      <c r="X90" s="117">
        <f>V90-U90</f>
        <v>0.3714469999999892</v>
      </c>
      <c r="Y90" s="9">
        <v>18.010565</v>
      </c>
      <c r="Z90" s="76">
        <f t="shared" si="20"/>
        <v>849.28721199999995</v>
      </c>
      <c r="AC90" s="391">
        <f>AA78-Z90</f>
        <v>0.13028800000006413</v>
      </c>
      <c r="AD90" s="9">
        <v>36.021129999999999</v>
      </c>
      <c r="AE90" s="76">
        <f t="shared" si="21"/>
        <v>831.27664700000003</v>
      </c>
      <c r="AF90" s="76">
        <v>831.31859999999995</v>
      </c>
      <c r="AG90" s="77">
        <v>16910</v>
      </c>
      <c r="AH90" s="117">
        <f>AF90-AE90</f>
        <v>4.1952999999921303E-2</v>
      </c>
      <c r="AI90" s="9">
        <v>54.031694999999999</v>
      </c>
      <c r="AJ90" s="76">
        <f t="shared" si="22"/>
        <v>813.26608199999998</v>
      </c>
      <c r="AK90" s="76">
        <v>813.44659999999999</v>
      </c>
      <c r="AL90" s="77">
        <v>1393</v>
      </c>
      <c r="AM90" s="117">
        <f>AK90-AJ90</f>
        <v>0.1805180000000064</v>
      </c>
      <c r="AN90" s="9">
        <v>84.042259999999999</v>
      </c>
      <c r="AO90" s="76">
        <f t="shared" si="23"/>
        <v>783.25551700000005</v>
      </c>
      <c r="AP90" s="9" t="s">
        <v>74</v>
      </c>
      <c r="AQ90" s="46"/>
      <c r="AR90" s="92"/>
    </row>
    <row r="91" spans="1:61">
      <c r="C91" s="41"/>
      <c r="D91" s="18" t="s">
        <v>58</v>
      </c>
      <c r="E91" s="523">
        <v>6</v>
      </c>
      <c r="F91" s="70">
        <v>924.31924100000003</v>
      </c>
      <c r="G91" s="115" t="s">
        <v>74</v>
      </c>
      <c r="H91" s="300"/>
      <c r="I91" s="117"/>
      <c r="J91" s="9">
        <v>120.04226</v>
      </c>
      <c r="K91" s="118">
        <f t="shared" si="17"/>
        <v>804.27698099999998</v>
      </c>
      <c r="L91" s="115" t="s">
        <v>74</v>
      </c>
      <c r="M91" s="300"/>
      <c r="N91" s="393"/>
      <c r="O91" s="9">
        <v>90.031694999999999</v>
      </c>
      <c r="P91" s="389">
        <f t="shared" si="18"/>
        <v>834.28754600000002</v>
      </c>
      <c r="Q91" s="389">
        <v>834.55240000000003</v>
      </c>
      <c r="R91" s="420">
        <v>1001</v>
      </c>
      <c r="S91" s="117">
        <f>Q91-P91</f>
        <v>0.26485400000001391</v>
      </c>
      <c r="T91" s="9">
        <v>150.05282399999999</v>
      </c>
      <c r="U91" s="568">
        <f t="shared" si="19"/>
        <v>774.26641700000005</v>
      </c>
      <c r="V91" s="568">
        <v>774.47990000000004</v>
      </c>
      <c r="W91" s="572">
        <v>2303</v>
      </c>
      <c r="X91" s="117">
        <f>V91-U91</f>
        <v>0.21348299999999654</v>
      </c>
      <c r="Y91" s="9">
        <v>18.010565</v>
      </c>
      <c r="Z91" s="76">
        <f t="shared" si="20"/>
        <v>906.30867599999999</v>
      </c>
      <c r="AA91" s="115" t="s">
        <v>74</v>
      </c>
      <c r="AB91" s="300"/>
      <c r="AC91" s="391"/>
      <c r="AD91" s="9">
        <v>36.021129999999999</v>
      </c>
      <c r="AE91" s="76">
        <f t="shared" si="21"/>
        <v>888.29811100000006</v>
      </c>
      <c r="AF91" s="76">
        <v>888.44389999999999</v>
      </c>
      <c r="AG91" s="77">
        <v>1506</v>
      </c>
      <c r="AH91" s="117">
        <f>AF91-AE91</f>
        <v>0.14578899999992245</v>
      </c>
      <c r="AI91" s="9">
        <v>54.031694999999999</v>
      </c>
      <c r="AJ91" s="76">
        <f t="shared" si="22"/>
        <v>870.28754600000002</v>
      </c>
      <c r="AK91" s="76">
        <v>870.07240000000002</v>
      </c>
      <c r="AL91" s="77">
        <v>633.20000000000005</v>
      </c>
      <c r="AM91" s="117">
        <f>AK91-AJ91</f>
        <v>-0.21514600000000428</v>
      </c>
      <c r="AN91" s="9">
        <v>84.042259999999999</v>
      </c>
      <c r="AO91" s="76">
        <f t="shared" si="23"/>
        <v>840.27698099999998</v>
      </c>
      <c r="AP91" s="9" t="s">
        <v>74</v>
      </c>
      <c r="AQ91" s="46"/>
      <c r="AR91" s="92"/>
    </row>
    <row r="92" spans="1:61">
      <c r="C92" s="41"/>
      <c r="D92" s="18" t="s">
        <v>59</v>
      </c>
      <c r="E92" s="523">
        <v>7</v>
      </c>
      <c r="F92" s="70"/>
      <c r="G92" s="115"/>
      <c r="H92" s="300"/>
      <c r="I92" s="117"/>
      <c r="J92" s="9">
        <v>120.04226</v>
      </c>
      <c r="K92" s="118"/>
      <c r="L92" s="115"/>
      <c r="M92" s="300"/>
      <c r="N92" s="393"/>
      <c r="O92" s="9">
        <v>90.031694999999999</v>
      </c>
      <c r="P92" s="389"/>
      <c r="Q92" s="115"/>
      <c r="R92" s="300"/>
      <c r="S92" s="117"/>
      <c r="T92" s="115"/>
      <c r="U92" s="568"/>
      <c r="V92" s="115"/>
      <c r="W92" s="300"/>
      <c r="X92" s="117"/>
      <c r="Y92" s="519"/>
      <c r="Z92" s="115"/>
      <c r="AA92" s="115"/>
      <c r="AB92" s="300"/>
      <c r="AC92" s="183"/>
      <c r="AD92" s="183"/>
      <c r="AE92" s="115"/>
      <c r="AF92" s="115"/>
      <c r="AG92" s="116"/>
      <c r="AH92" s="117"/>
      <c r="AI92" s="115"/>
      <c r="AJ92" s="115"/>
      <c r="AK92" s="115"/>
      <c r="AL92" s="116"/>
      <c r="AM92" s="117"/>
    </row>
    <row r="93" spans="1:61">
      <c r="D93" s="556"/>
      <c r="E93" s="573"/>
      <c r="F93" s="556"/>
      <c r="G93" s="556"/>
      <c r="H93" s="38">
        <f>SUM(H87:H92)</f>
        <v>1139120</v>
      </c>
      <c r="I93" s="558"/>
      <c r="J93" s="556"/>
      <c r="K93" s="556"/>
      <c r="L93" s="556"/>
      <c r="M93" s="38">
        <f>SUM(M90:M92)</f>
        <v>5826</v>
      </c>
      <c r="N93" s="556"/>
      <c r="O93" s="556"/>
      <c r="P93" s="556"/>
      <c r="Q93" s="556"/>
      <c r="R93" s="38">
        <f>SUM(R88:R92)</f>
        <v>13573</v>
      </c>
      <c r="S93" s="556"/>
      <c r="T93" s="556"/>
      <c r="U93" s="556"/>
      <c r="V93" s="556"/>
      <c r="W93" s="38">
        <f>SUM(W88:W92)</f>
        <v>6204</v>
      </c>
      <c r="X93" s="556"/>
      <c r="Y93" s="574"/>
      <c r="Z93" s="575"/>
      <c r="AA93" s="556"/>
      <c r="AB93" s="38">
        <f>SUM(AB88:AB92)</f>
        <v>9324</v>
      </c>
      <c r="AC93" s="575"/>
      <c r="AD93" s="575"/>
      <c r="AE93" s="129"/>
      <c r="AF93" s="129"/>
      <c r="AG93" s="38">
        <f>SUM(AG87:AG92)</f>
        <v>21651.8</v>
      </c>
      <c r="AH93" s="129"/>
      <c r="AI93" s="129"/>
      <c r="AJ93" s="129"/>
      <c r="AK93" s="129"/>
      <c r="AL93" s="38">
        <f>SUM(AL89:AL92)</f>
        <v>3248.2</v>
      </c>
      <c r="AM93" s="129"/>
    </row>
    <row r="94" spans="1:61" s="470" customFormat="1">
      <c r="E94" s="539"/>
      <c r="H94" s="130">
        <v>1</v>
      </c>
      <c r="M94" s="130">
        <f>M93/H93</f>
        <v>5.1144743310625749E-3</v>
      </c>
      <c r="R94" s="130">
        <f>R93/H93</f>
        <v>1.1915338155769365E-2</v>
      </c>
      <c r="W94" s="130">
        <f>W93/H93</f>
        <v>5.4463094318421236E-3</v>
      </c>
      <c r="Y94" s="576"/>
      <c r="Z94" s="470" t="s">
        <v>179</v>
      </c>
      <c r="AB94" s="130">
        <f>AB93/H93</f>
        <v>8.185265819228878E-3</v>
      </c>
      <c r="AG94" s="130">
        <f>AG93/H93</f>
        <v>1.9007479457827093E-2</v>
      </c>
      <c r="AL94" s="577">
        <f>AL93/H93</f>
        <v>2.8514994030479665E-3</v>
      </c>
    </row>
    <row r="95" spans="1:61">
      <c r="D95" s="87"/>
      <c r="E95" s="578"/>
      <c r="F95" s="87"/>
      <c r="G95" s="87"/>
      <c r="H95" s="25"/>
      <c r="I95" s="87"/>
      <c r="J95" s="87"/>
      <c r="K95" s="87"/>
      <c r="L95" s="87"/>
      <c r="M95" s="25"/>
      <c r="N95" s="87"/>
      <c r="O95" s="87"/>
      <c r="P95" s="87"/>
      <c r="Q95" s="87"/>
      <c r="R95" s="25"/>
      <c r="S95" s="87"/>
      <c r="T95" s="87"/>
      <c r="U95" s="87"/>
      <c r="V95" s="87"/>
      <c r="W95" s="25"/>
      <c r="X95" s="87"/>
      <c r="Y95" s="579"/>
      <c r="Z95" s="88"/>
      <c r="AA95" s="87"/>
      <c r="AB95" s="25"/>
      <c r="AC95" s="88"/>
      <c r="AD95" s="88"/>
    </row>
    <row r="96" spans="1:61">
      <c r="D96" s="87"/>
      <c r="E96" s="578"/>
      <c r="F96" s="87"/>
      <c r="G96" s="87"/>
      <c r="H96" s="25"/>
      <c r="I96" s="87"/>
      <c r="J96" s="87"/>
      <c r="K96" s="87"/>
      <c r="L96" s="87"/>
      <c r="M96" s="25"/>
      <c r="N96" s="87"/>
      <c r="O96" s="87"/>
      <c r="P96" s="87"/>
      <c r="Q96" s="87"/>
      <c r="R96" s="25"/>
      <c r="S96" s="87"/>
      <c r="T96" s="87"/>
      <c r="U96" s="87"/>
      <c r="V96" s="87"/>
      <c r="W96" s="25"/>
      <c r="X96" s="87"/>
      <c r="Y96" s="579"/>
      <c r="Z96" s="88"/>
      <c r="AA96" s="87"/>
      <c r="AB96" s="25"/>
      <c r="AC96" s="88"/>
      <c r="AD96" s="88"/>
      <c r="AE96" s="87"/>
      <c r="AF96"/>
      <c r="AG96" s="88"/>
      <c r="AH96" s="88"/>
      <c r="AK96" s="92"/>
      <c r="AL96" s="9"/>
      <c r="AP96" s="92"/>
      <c r="AQ96" s="9"/>
      <c r="AU96" s="92"/>
      <c r="AV96" s="9"/>
      <c r="AW96" s="9"/>
      <c r="AX96" s="9"/>
      <c r="AY96" s="9"/>
      <c r="AZ96" s="92"/>
      <c r="BF96"/>
      <c r="BG96"/>
      <c r="BH96"/>
      <c r="BI96"/>
    </row>
    <row r="97" spans="3:61">
      <c r="D97" s="87"/>
      <c r="E97" s="578"/>
      <c r="F97" s="87"/>
      <c r="G97" s="87"/>
      <c r="H97" s="25"/>
      <c r="I97" s="87"/>
      <c r="J97" s="87"/>
      <c r="K97" s="87"/>
      <c r="L97" s="87"/>
      <c r="M97" s="25"/>
      <c r="N97" s="87"/>
      <c r="O97" s="87"/>
      <c r="P97" s="87"/>
      <c r="Q97" s="87"/>
      <c r="R97" s="25"/>
      <c r="S97" s="580"/>
      <c r="T97" s="563" t="s">
        <v>149</v>
      </c>
      <c r="U97" s="563"/>
      <c r="V97" s="563"/>
      <c r="W97" s="563"/>
      <c r="X97" s="563"/>
      <c r="Y97" s="579"/>
      <c r="Z97" s="88"/>
      <c r="AA97" s="87"/>
      <c r="AB97" s="25"/>
      <c r="AC97" s="88"/>
      <c r="AD97" s="88"/>
      <c r="AE97"/>
      <c r="AF97"/>
      <c r="AG97" s="9"/>
      <c r="AK97" s="92"/>
      <c r="AL97" s="9"/>
      <c r="AP97" s="92"/>
      <c r="AQ97" s="9"/>
      <c r="AU97" s="92"/>
      <c r="AV97" s="9"/>
      <c r="AW97" s="9"/>
      <c r="AX97" s="9"/>
      <c r="AY97" s="9"/>
    </row>
    <row r="98" spans="3:61">
      <c r="C98" s="53" t="s">
        <v>114</v>
      </c>
      <c r="D98" s="54" t="s">
        <v>465</v>
      </c>
      <c r="E98" s="564"/>
      <c r="F98" s="18" t="s">
        <v>152</v>
      </c>
      <c r="G98" s="104" t="s">
        <v>44</v>
      </c>
      <c r="H98" s="105" t="s">
        <v>64</v>
      </c>
      <c r="I98" s="103" t="s">
        <v>137</v>
      </c>
      <c r="J98" s="134" t="s">
        <v>173</v>
      </c>
      <c r="K98" s="135" t="s">
        <v>174</v>
      </c>
      <c r="L98" s="108" t="s">
        <v>175</v>
      </c>
      <c r="M98" s="109" t="s">
        <v>64</v>
      </c>
      <c r="N98" s="581" t="s">
        <v>116</v>
      </c>
      <c r="O98" s="108" t="s">
        <v>100</v>
      </c>
      <c r="P98" s="107" t="s">
        <v>496</v>
      </c>
      <c r="Q98" s="275" t="s">
        <v>496</v>
      </c>
      <c r="R98" s="109" t="s">
        <v>64</v>
      </c>
      <c r="S98" s="582" t="s">
        <v>497</v>
      </c>
      <c r="T98" s="526" t="s">
        <v>134</v>
      </c>
      <c r="U98" s="583" t="s">
        <v>441</v>
      </c>
      <c r="V98" s="526" t="s">
        <v>441</v>
      </c>
      <c r="W98" s="526" t="s">
        <v>64</v>
      </c>
      <c r="X98" s="526" t="s">
        <v>61</v>
      </c>
      <c r="Y98" s="108" t="s">
        <v>135</v>
      </c>
      <c r="Z98" s="565" t="s">
        <v>498</v>
      </c>
      <c r="AA98" s="108" t="s">
        <v>499</v>
      </c>
      <c r="AB98" s="136" t="s">
        <v>64</v>
      </c>
      <c r="AC98" s="109" t="s">
        <v>116</v>
      </c>
      <c r="AD98" s="524" t="s">
        <v>158</v>
      </c>
      <c r="AE98" s="525" t="s">
        <v>500</v>
      </c>
      <c r="AF98" s="526" t="s">
        <v>500</v>
      </c>
      <c r="AG98" s="527"/>
      <c r="AH98" s="528" t="s">
        <v>61</v>
      </c>
      <c r="AI98" s="529" t="s">
        <v>160</v>
      </c>
      <c r="AJ98" s="530" t="s">
        <v>501</v>
      </c>
      <c r="AK98" s="529" t="s">
        <v>501</v>
      </c>
      <c r="AL98" s="531"/>
      <c r="AM98" s="529" t="s">
        <v>61</v>
      </c>
      <c r="AN98" s="529" t="s">
        <v>163</v>
      </c>
      <c r="AO98" s="530" t="s">
        <v>502</v>
      </c>
      <c r="AP98" s="529" t="s">
        <v>502</v>
      </c>
      <c r="AQ98" s="531"/>
      <c r="AR98" s="529" t="s">
        <v>61</v>
      </c>
      <c r="AT98" s="530" t="s">
        <v>503</v>
      </c>
      <c r="AU98" s="529" t="s">
        <v>502</v>
      </c>
      <c r="AV98" s="531"/>
      <c r="AW98" s="529" t="s">
        <v>61</v>
      </c>
      <c r="AY98" s="9"/>
    </row>
    <row r="99" spans="3:61">
      <c r="C99" s="345" t="s">
        <v>470</v>
      </c>
      <c r="D99" s="13" t="s">
        <v>45</v>
      </c>
      <c r="E99" s="523"/>
      <c r="F99" s="13" t="s">
        <v>67</v>
      </c>
      <c r="G99" s="109" t="s">
        <v>166</v>
      </c>
      <c r="H99" s="5"/>
      <c r="I99" s="109" t="s">
        <v>65</v>
      </c>
      <c r="J99" s="5" t="s">
        <v>177</v>
      </c>
      <c r="K99" s="138" t="s">
        <v>67</v>
      </c>
      <c r="L99" s="109"/>
      <c r="M99" s="5"/>
      <c r="N99" s="136" t="s">
        <v>65</v>
      </c>
      <c r="O99" s="103" t="s">
        <v>481</v>
      </c>
      <c r="P99" s="113" t="s">
        <v>67</v>
      </c>
      <c r="Q99" s="109" t="s">
        <v>167</v>
      </c>
      <c r="R99" s="5"/>
      <c r="S99" s="582" t="s">
        <v>65</v>
      </c>
      <c r="T99" s="526" t="s">
        <v>168</v>
      </c>
      <c r="U99" s="583" t="s">
        <v>67</v>
      </c>
      <c r="V99" s="526" t="s">
        <v>167</v>
      </c>
      <c r="W99" s="526"/>
      <c r="X99" s="526" t="s">
        <v>65</v>
      </c>
      <c r="Y99" s="103" t="s">
        <v>483</v>
      </c>
      <c r="Z99" s="567" t="s">
        <v>67</v>
      </c>
      <c r="AA99" s="109" t="s">
        <v>167</v>
      </c>
      <c r="AB99" s="116"/>
      <c r="AC99" s="109" t="s">
        <v>65</v>
      </c>
      <c r="AD99" s="524"/>
      <c r="AE99" s="532" t="s">
        <v>169</v>
      </c>
      <c r="AF99" s="526" t="s">
        <v>68</v>
      </c>
      <c r="AG99" s="527" t="s">
        <v>64</v>
      </c>
      <c r="AH99" s="528" t="s">
        <v>65</v>
      </c>
      <c r="AI99" s="529"/>
      <c r="AJ99" s="530" t="s">
        <v>169</v>
      </c>
      <c r="AK99" s="533" t="s">
        <v>68</v>
      </c>
      <c r="AL99" s="531" t="s">
        <v>170</v>
      </c>
      <c r="AM99" s="529" t="s">
        <v>65</v>
      </c>
      <c r="AN99" s="529"/>
      <c r="AO99" s="530" t="s">
        <v>169</v>
      </c>
      <c r="AP99" s="533" t="s">
        <v>68</v>
      </c>
      <c r="AQ99" s="531" t="s">
        <v>170</v>
      </c>
      <c r="AR99" s="529" t="s">
        <v>65</v>
      </c>
      <c r="AT99" s="530" t="s">
        <v>169</v>
      </c>
      <c r="AU99" s="533" t="s">
        <v>68</v>
      </c>
      <c r="AV99" s="531" t="s">
        <v>170</v>
      </c>
      <c r="AW99" s="529" t="s">
        <v>65</v>
      </c>
      <c r="AY99" s="9"/>
    </row>
    <row r="100" spans="3:61">
      <c r="C100" s="209" t="s">
        <v>133</v>
      </c>
      <c r="D100" s="18" t="s">
        <v>79</v>
      </c>
      <c r="E100" s="523">
        <v>1</v>
      </c>
      <c r="F100" s="70">
        <v>187.086589</v>
      </c>
      <c r="G100" s="115">
        <v>187.20500000000001</v>
      </c>
      <c r="H100" s="116">
        <v>3764</v>
      </c>
      <c r="I100" s="117">
        <f>G100-F100</f>
        <v>0.11841100000000893</v>
      </c>
      <c r="J100" s="71">
        <v>162.05282</v>
      </c>
      <c r="K100" s="139">
        <f t="shared" ref="K100:K105" si="24">F100+J100</f>
        <v>349.139409</v>
      </c>
      <c r="L100" s="115" t="s">
        <v>74</v>
      </c>
      <c r="M100" s="116"/>
      <c r="N100" s="391"/>
      <c r="O100" s="120">
        <v>120.04226</v>
      </c>
      <c r="P100" s="118">
        <f t="shared" ref="P100:P105" si="25">K100-O100</f>
        <v>229.097149</v>
      </c>
      <c r="Q100" s="118">
        <v>229.16419999999999</v>
      </c>
      <c r="R100" s="123">
        <v>837.9</v>
      </c>
      <c r="S100" s="117">
        <f>Q100-P100</f>
        <v>6.70509999999922E-2</v>
      </c>
      <c r="T100">
        <v>90.031694999999999</v>
      </c>
      <c r="U100" s="389">
        <f t="shared" ref="U100:U105" si="26">K100-T100</f>
        <v>259.10771399999999</v>
      </c>
      <c r="V100" s="389">
        <v>259.26940000000002</v>
      </c>
      <c r="W100" s="394">
        <v>865.9</v>
      </c>
      <c r="X100" s="117">
        <f>V100-U100</f>
        <v>0.16168600000003153</v>
      </c>
      <c r="Y100" s="9">
        <v>150.05282399999999</v>
      </c>
      <c r="Z100" s="568">
        <f t="shared" ref="Z100:Z105" si="27">K100-Y100</f>
        <v>199.08658500000001</v>
      </c>
      <c r="AA100" s="568">
        <v>199.44069999999999</v>
      </c>
      <c r="AB100" s="572">
        <v>7155</v>
      </c>
      <c r="AC100" s="117">
        <f>AA100-Z100</f>
        <v>0.35411499999997886</v>
      </c>
      <c r="AD100" s="120">
        <v>18.010565</v>
      </c>
      <c r="AE100" s="170">
        <f t="shared" ref="AE100:AE105" si="28">K100-AD100</f>
        <v>331.12884400000002</v>
      </c>
      <c r="AF100" s="115" t="s">
        <v>74</v>
      </c>
      <c r="AG100" s="251"/>
      <c r="AH100" s="391"/>
      <c r="AI100" s="9">
        <v>36.021129999999999</v>
      </c>
      <c r="AJ100" s="76">
        <f t="shared" ref="AJ100:AJ105" si="29">K100-AI100</f>
        <v>313.11827900000003</v>
      </c>
      <c r="AK100" s="76">
        <v>313.2577</v>
      </c>
      <c r="AL100" s="77">
        <v>1277</v>
      </c>
      <c r="AM100" s="117">
        <f>AK100-AJ100</f>
        <v>0.13942099999997026</v>
      </c>
      <c r="AN100" s="9">
        <v>54.031694999999999</v>
      </c>
      <c r="AO100" s="76">
        <f t="shared" ref="AO100:AO105" si="30">K100-AN100</f>
        <v>295.10771399999999</v>
      </c>
      <c r="AP100" s="115" t="s">
        <v>74</v>
      </c>
      <c r="AQ100" s="116"/>
      <c r="AR100" s="117"/>
      <c r="AS100" s="9">
        <v>78.010599999999997</v>
      </c>
      <c r="AT100" s="76">
        <f t="shared" ref="AT100:AT105" si="31">F100+AS100</f>
        <v>265.09718900000001</v>
      </c>
      <c r="AU100" s="76">
        <v>265.2407</v>
      </c>
      <c r="AV100" s="77">
        <v>924.4</v>
      </c>
      <c r="AW100" s="117">
        <f>AU100-AT100</f>
        <v>0.14351099999998951</v>
      </c>
      <c r="AY100" s="9"/>
    </row>
    <row r="101" spans="3:61">
      <c r="C101" s="348">
        <v>29.9908</v>
      </c>
      <c r="D101" s="18" t="s">
        <v>79</v>
      </c>
      <c r="E101" s="523">
        <v>2</v>
      </c>
      <c r="F101" s="70">
        <v>373.16590200000002</v>
      </c>
      <c r="G101" s="115">
        <v>373.2296</v>
      </c>
      <c r="H101" s="116">
        <v>883400</v>
      </c>
      <c r="I101" s="117">
        <f>G101-F101</f>
        <v>6.3697999999988042E-2</v>
      </c>
      <c r="J101" s="71">
        <v>162.05282</v>
      </c>
      <c r="K101" s="139">
        <f t="shared" si="24"/>
        <v>535.21872200000007</v>
      </c>
      <c r="L101" s="115" t="s">
        <v>74</v>
      </c>
      <c r="M101" s="300"/>
      <c r="N101" s="251"/>
      <c r="O101" s="120">
        <v>120.04226</v>
      </c>
      <c r="P101" s="118">
        <f t="shared" si="25"/>
        <v>415.17646200000007</v>
      </c>
      <c r="Q101" s="115" t="s">
        <v>74</v>
      </c>
      <c r="R101" s="116"/>
      <c r="S101" s="117"/>
      <c r="T101">
        <v>90.031694999999999</v>
      </c>
      <c r="U101" s="389">
        <f t="shared" si="26"/>
        <v>445.18702700000006</v>
      </c>
      <c r="V101" s="115" t="s">
        <v>74</v>
      </c>
      <c r="W101" s="116"/>
      <c r="X101" s="117"/>
      <c r="Y101" s="9">
        <v>150.05282399999999</v>
      </c>
      <c r="Z101" s="568">
        <f t="shared" si="27"/>
        <v>385.16589800000008</v>
      </c>
      <c r="AA101" s="568">
        <v>385.38240000000002</v>
      </c>
      <c r="AB101" s="572">
        <v>1102</v>
      </c>
      <c r="AC101" s="117">
        <f>AA101-Z101</f>
        <v>0.21650199999993447</v>
      </c>
      <c r="AD101" s="120">
        <v>18.010565</v>
      </c>
      <c r="AE101" s="170">
        <f t="shared" si="28"/>
        <v>517.20815700000003</v>
      </c>
      <c r="AF101" s="170">
        <v>517.20809999999994</v>
      </c>
      <c r="AG101" s="171">
        <v>10460</v>
      </c>
      <c r="AH101" s="391">
        <f>AF101-AE101</f>
        <v>-5.700000008346251E-5</v>
      </c>
      <c r="AI101" s="9">
        <v>36.021129999999999</v>
      </c>
      <c r="AJ101" s="76">
        <f t="shared" si="29"/>
        <v>499.1975920000001</v>
      </c>
      <c r="AK101" s="76">
        <v>499.36509999999998</v>
      </c>
      <c r="AL101" s="77">
        <v>35800</v>
      </c>
      <c r="AM101" s="117">
        <f>AK101-AJ101</f>
        <v>0.1675079999998843</v>
      </c>
      <c r="AN101" s="9">
        <v>54.031694999999999</v>
      </c>
      <c r="AO101" s="76">
        <f t="shared" si="30"/>
        <v>481.18702700000006</v>
      </c>
      <c r="AP101" s="76">
        <v>480.93700000000001</v>
      </c>
      <c r="AQ101" s="77">
        <v>544440</v>
      </c>
      <c r="AR101" s="117">
        <f>AP101-AO101</f>
        <v>-0.25002700000004552</v>
      </c>
      <c r="AS101" s="9">
        <v>78.010599999999997</v>
      </c>
      <c r="AT101" s="76">
        <f t="shared" si="31"/>
        <v>451.17650200000003</v>
      </c>
      <c r="AU101" s="76">
        <v>451.51620000000003</v>
      </c>
      <c r="AV101" s="77">
        <v>188100</v>
      </c>
      <c r="AW101" s="117">
        <f>AU101-AT101</f>
        <v>0.3396979999999985</v>
      </c>
      <c r="AY101" s="9"/>
      <c r="AZ101" s="92"/>
      <c r="BF101"/>
      <c r="BG101"/>
      <c r="BH101"/>
      <c r="BI101"/>
    </row>
    <row r="102" spans="3:61">
      <c r="C102" s="11" t="s">
        <v>287</v>
      </c>
      <c r="D102" s="15" t="s">
        <v>56</v>
      </c>
      <c r="E102" s="523">
        <v>3</v>
      </c>
      <c r="F102" s="70">
        <v>638.22790699999996</v>
      </c>
      <c r="G102" s="115">
        <v>638.22889999999995</v>
      </c>
      <c r="H102" s="116">
        <v>99030</v>
      </c>
      <c r="I102" s="117">
        <f>G102-F102</f>
        <v>9.9299999999402644E-4</v>
      </c>
      <c r="J102" s="71">
        <v>162.05282</v>
      </c>
      <c r="K102" s="139">
        <f t="shared" si="24"/>
        <v>800.28072699999996</v>
      </c>
      <c r="L102" s="115" t="s">
        <v>74</v>
      </c>
      <c r="M102" s="300"/>
      <c r="N102" s="251"/>
      <c r="O102" s="120">
        <v>120.04226</v>
      </c>
      <c r="P102" s="118">
        <f t="shared" si="25"/>
        <v>680.2384669999999</v>
      </c>
      <c r="Q102" s="118">
        <v>680.00419999999997</v>
      </c>
      <c r="R102" s="123">
        <v>1668</v>
      </c>
      <c r="S102" s="117">
        <f>Q102-P102</f>
        <v>-0.23426699999993161</v>
      </c>
      <c r="T102">
        <v>90.031694999999999</v>
      </c>
      <c r="U102" s="389">
        <f t="shared" si="26"/>
        <v>710.24903199999994</v>
      </c>
      <c r="V102" s="389">
        <v>710.33640000000003</v>
      </c>
      <c r="W102" s="394">
        <v>3533</v>
      </c>
      <c r="X102" s="117">
        <f>V102-U102</f>
        <v>8.7368000000083157E-2</v>
      </c>
      <c r="Y102" s="9">
        <v>150.05282399999999</v>
      </c>
      <c r="Z102" s="568">
        <f t="shared" si="27"/>
        <v>650.22790299999997</v>
      </c>
      <c r="AA102" s="115" t="s">
        <v>74</v>
      </c>
      <c r="AB102" s="300"/>
      <c r="AC102" s="117"/>
      <c r="AD102" s="120">
        <v>18.010565</v>
      </c>
      <c r="AE102" s="170">
        <f t="shared" si="28"/>
        <v>782.27016199999991</v>
      </c>
      <c r="AF102" s="115" t="s">
        <v>74</v>
      </c>
      <c r="AG102" s="116"/>
      <c r="AH102" s="391"/>
      <c r="AI102" s="9">
        <v>36.021129999999999</v>
      </c>
      <c r="AJ102" s="76">
        <f t="shared" si="29"/>
        <v>764.25959699999999</v>
      </c>
      <c r="AK102" s="115" t="s">
        <v>74</v>
      </c>
      <c r="AL102" s="116"/>
      <c r="AM102" s="117"/>
      <c r="AN102" s="9">
        <v>54.031694999999999</v>
      </c>
      <c r="AO102" s="76">
        <f t="shared" si="30"/>
        <v>746.24903199999994</v>
      </c>
      <c r="AP102" s="115" t="s">
        <v>74</v>
      </c>
      <c r="AQ102" s="116"/>
      <c r="AR102" s="117"/>
      <c r="AS102" s="9">
        <v>78.010599999999997</v>
      </c>
      <c r="AT102" s="76">
        <f t="shared" si="31"/>
        <v>716.23850699999991</v>
      </c>
      <c r="AU102" s="9" t="s">
        <v>74</v>
      </c>
      <c r="AV102" s="46"/>
      <c r="AW102" s="117"/>
    </row>
    <row r="103" spans="3:61">
      <c r="C103" s="41"/>
      <c r="D103" s="18" t="s">
        <v>459</v>
      </c>
      <c r="E103" s="523">
        <v>4</v>
      </c>
      <c r="F103" s="70">
        <v>752.27083400000004</v>
      </c>
      <c r="G103" s="115">
        <v>752.49969999999996</v>
      </c>
      <c r="H103" s="116">
        <v>19390</v>
      </c>
      <c r="I103" s="117">
        <f>G103-F103</f>
        <v>0.22886599999992541</v>
      </c>
      <c r="J103" s="71">
        <v>162.05282</v>
      </c>
      <c r="K103" s="139">
        <f t="shared" si="24"/>
        <v>914.32365400000003</v>
      </c>
      <c r="L103" s="139">
        <v>914.72500000000002</v>
      </c>
      <c r="M103" s="93">
        <v>1911</v>
      </c>
      <c r="N103" s="584">
        <f>L103-K103</f>
        <v>0.40134599999998954</v>
      </c>
      <c r="O103" s="120">
        <v>120.04226</v>
      </c>
      <c r="P103" s="118">
        <f t="shared" si="25"/>
        <v>794.28139400000009</v>
      </c>
      <c r="Q103" s="115" t="s">
        <v>74</v>
      </c>
      <c r="R103" s="300"/>
      <c r="S103" s="117"/>
      <c r="T103">
        <v>90.031694999999999</v>
      </c>
      <c r="U103" s="389">
        <f t="shared" si="26"/>
        <v>824.29195900000002</v>
      </c>
      <c r="V103" s="115" t="s">
        <v>74</v>
      </c>
      <c r="W103" s="116"/>
      <c r="X103" s="117"/>
      <c r="Y103" s="9">
        <v>150.05282399999999</v>
      </c>
      <c r="Z103" s="568">
        <f t="shared" si="27"/>
        <v>764.27083000000005</v>
      </c>
      <c r="AA103" s="115" t="s">
        <v>74</v>
      </c>
      <c r="AB103" s="300"/>
      <c r="AC103" s="117"/>
      <c r="AD103" s="120">
        <v>18.010565</v>
      </c>
      <c r="AE103" s="170">
        <f t="shared" si="28"/>
        <v>896.31308899999999</v>
      </c>
      <c r="AF103" s="115" t="s">
        <v>74</v>
      </c>
      <c r="AG103" s="116"/>
      <c r="AH103" s="391"/>
      <c r="AI103" s="9">
        <v>36.021129999999999</v>
      </c>
      <c r="AJ103" s="76">
        <f t="shared" si="29"/>
        <v>878.30252400000006</v>
      </c>
      <c r="AK103" s="115" t="s">
        <v>74</v>
      </c>
      <c r="AL103" s="116"/>
      <c r="AM103" s="117"/>
      <c r="AN103" s="9">
        <v>54.031694999999999</v>
      </c>
      <c r="AO103" s="76">
        <f t="shared" si="30"/>
        <v>860.29195900000002</v>
      </c>
      <c r="AP103" s="115" t="s">
        <v>74</v>
      </c>
      <c r="AQ103" s="116"/>
      <c r="AR103" s="117"/>
      <c r="AS103" s="9">
        <v>78.010599999999997</v>
      </c>
      <c r="AT103" s="76">
        <f t="shared" si="31"/>
        <v>830.28143399999999</v>
      </c>
      <c r="AU103" s="9" t="s">
        <v>74</v>
      </c>
      <c r="AV103" s="46"/>
      <c r="AW103" s="117"/>
    </row>
    <row r="104" spans="3:61">
      <c r="C104" s="41"/>
      <c r="D104" s="18" t="s">
        <v>62</v>
      </c>
      <c r="E104" s="523">
        <v>5</v>
      </c>
      <c r="F104" s="70">
        <v>867.297777</v>
      </c>
      <c r="G104" s="115">
        <v>867.42290000000003</v>
      </c>
      <c r="H104" s="116">
        <v>137300</v>
      </c>
      <c r="I104" s="117">
        <f>G104-F104</f>
        <v>0.12512300000003052</v>
      </c>
      <c r="J104" s="71">
        <v>162.05282</v>
      </c>
      <c r="K104" s="139">
        <f t="shared" si="24"/>
        <v>1029.3505970000001</v>
      </c>
      <c r="L104" s="115" t="s">
        <v>93</v>
      </c>
      <c r="M104" s="300"/>
      <c r="N104" s="251"/>
      <c r="O104" s="120">
        <v>120.04226</v>
      </c>
      <c r="P104" s="118">
        <f t="shared" si="25"/>
        <v>909.30833700000017</v>
      </c>
      <c r="Q104" s="115" t="s">
        <v>74</v>
      </c>
      <c r="R104" s="300"/>
      <c r="S104" s="117"/>
      <c r="T104">
        <v>90.031694999999999</v>
      </c>
      <c r="U104" s="389">
        <f t="shared" si="26"/>
        <v>939.31890200000009</v>
      </c>
      <c r="V104" s="115" t="s">
        <v>74</v>
      </c>
      <c r="W104" s="116"/>
      <c r="X104" s="117"/>
      <c r="Y104" s="9">
        <v>150.05282399999999</v>
      </c>
      <c r="Z104" s="568">
        <f t="shared" si="27"/>
        <v>879.29777300000012</v>
      </c>
      <c r="AA104" s="568">
        <v>879.53909999999996</v>
      </c>
      <c r="AB104" s="572">
        <v>2254</v>
      </c>
      <c r="AC104" s="117">
        <f>AA104-Z104</f>
        <v>0.24132699999984197</v>
      </c>
      <c r="AD104" s="120">
        <v>18.010565</v>
      </c>
      <c r="AE104" s="170">
        <f t="shared" si="28"/>
        <v>1011.3400320000001</v>
      </c>
      <c r="AF104" s="115" t="s">
        <v>74</v>
      </c>
      <c r="AG104" s="116"/>
      <c r="AH104" s="391"/>
      <c r="AI104" s="9">
        <v>36.021129999999999</v>
      </c>
      <c r="AJ104" s="76">
        <f t="shared" si="29"/>
        <v>993.32946700000014</v>
      </c>
      <c r="AK104" s="115" t="s">
        <v>74</v>
      </c>
      <c r="AL104" s="116"/>
      <c r="AM104" s="117"/>
      <c r="AN104" s="9">
        <v>54.031694999999999</v>
      </c>
      <c r="AO104" s="76">
        <f t="shared" si="30"/>
        <v>975.31890200000009</v>
      </c>
      <c r="AP104" s="115" t="s">
        <v>74</v>
      </c>
      <c r="AQ104" s="116"/>
      <c r="AR104" s="117"/>
      <c r="AS104" s="9">
        <v>78.010599999999997</v>
      </c>
      <c r="AT104" s="76">
        <f t="shared" si="31"/>
        <v>945.30837699999995</v>
      </c>
      <c r="AU104" s="9" t="s">
        <v>74</v>
      </c>
      <c r="AV104" s="46"/>
      <c r="AW104" s="117"/>
    </row>
    <row r="105" spans="3:61">
      <c r="C105" s="41"/>
      <c r="D105" s="18" t="s">
        <v>58</v>
      </c>
      <c r="E105" s="523">
        <v>6</v>
      </c>
      <c r="F105" s="70">
        <v>924.31924100000003</v>
      </c>
      <c r="G105" s="115" t="s">
        <v>74</v>
      </c>
      <c r="H105" s="300"/>
      <c r="I105" s="117"/>
      <c r="J105" s="71">
        <v>162.05282</v>
      </c>
      <c r="K105" s="139">
        <f t="shared" si="24"/>
        <v>1086.372061</v>
      </c>
      <c r="L105" s="115" t="s">
        <v>93</v>
      </c>
      <c r="M105" s="300"/>
      <c r="N105" s="251"/>
      <c r="O105" s="120">
        <v>120.04226</v>
      </c>
      <c r="P105" s="118">
        <f t="shared" si="25"/>
        <v>966.32980100000009</v>
      </c>
      <c r="Q105" s="115" t="s">
        <v>74</v>
      </c>
      <c r="R105" s="300"/>
      <c r="S105" s="117"/>
      <c r="T105">
        <v>90.031694999999999</v>
      </c>
      <c r="U105" s="389">
        <f t="shared" si="26"/>
        <v>996.34036600000002</v>
      </c>
      <c r="V105" s="115" t="s">
        <v>74</v>
      </c>
      <c r="W105" s="116"/>
      <c r="X105" s="117"/>
      <c r="Y105" s="9">
        <v>150.05282399999999</v>
      </c>
      <c r="Z105" s="568">
        <f t="shared" si="27"/>
        <v>936.31923700000004</v>
      </c>
      <c r="AA105" s="568">
        <v>936.49649999999997</v>
      </c>
      <c r="AB105" s="572">
        <v>182500</v>
      </c>
      <c r="AC105" s="117">
        <f>AA105-Z105</f>
        <v>0.17726299999992534</v>
      </c>
      <c r="AD105" s="120">
        <v>18.010565</v>
      </c>
      <c r="AE105" s="170">
        <f t="shared" si="28"/>
        <v>1068.361496</v>
      </c>
      <c r="AF105" s="115" t="s">
        <v>74</v>
      </c>
      <c r="AG105" s="116"/>
      <c r="AH105" s="391"/>
      <c r="AI105" s="9">
        <v>36.021129999999999</v>
      </c>
      <c r="AJ105" s="76">
        <f t="shared" si="29"/>
        <v>1050.3509309999999</v>
      </c>
      <c r="AK105" s="115" t="s">
        <v>74</v>
      </c>
      <c r="AL105" s="116"/>
      <c r="AM105" s="117"/>
      <c r="AN105" s="9">
        <v>54.031694999999999</v>
      </c>
      <c r="AO105" s="76">
        <f t="shared" si="30"/>
        <v>1032.3403660000001</v>
      </c>
      <c r="AP105" s="115" t="s">
        <v>74</v>
      </c>
      <c r="AQ105" s="116"/>
      <c r="AR105" s="117"/>
      <c r="AS105" s="9">
        <v>78.010599999999997</v>
      </c>
      <c r="AT105" s="76">
        <f t="shared" si="31"/>
        <v>1002.329841</v>
      </c>
      <c r="AU105" s="9" t="s">
        <v>74</v>
      </c>
      <c r="AV105" s="46"/>
      <c r="AW105" s="117"/>
    </row>
    <row r="106" spans="3:61">
      <c r="C106" s="41"/>
      <c r="D106" s="18" t="s">
        <v>59</v>
      </c>
      <c r="E106" s="523">
        <v>7</v>
      </c>
      <c r="F106" s="70"/>
      <c r="G106" s="115"/>
      <c r="H106" s="300"/>
      <c r="I106" s="117">
        <f>G106-F106</f>
        <v>0</v>
      </c>
      <c r="J106" s="519"/>
      <c r="K106" s="139"/>
      <c r="L106" s="115"/>
      <c r="M106" s="300"/>
      <c r="N106" s="251"/>
      <c r="O106" s="585"/>
      <c r="P106" s="118"/>
      <c r="Q106" s="115"/>
      <c r="R106" s="300"/>
      <c r="S106" s="117"/>
      <c r="T106" s="5"/>
      <c r="U106" s="482"/>
      <c r="V106" s="5"/>
      <c r="W106" s="116"/>
      <c r="X106" s="5"/>
      <c r="Y106" s="115"/>
      <c r="Z106" s="115"/>
      <c r="AA106" s="115"/>
      <c r="AB106" s="300"/>
      <c r="AC106" s="117"/>
      <c r="AD106" s="496"/>
      <c r="AE106" s="115"/>
      <c r="AF106" s="115"/>
      <c r="AG106" s="116"/>
      <c r="AH106" s="115"/>
      <c r="AI106" s="115"/>
      <c r="AJ106" s="115"/>
      <c r="AK106" s="115"/>
      <c r="AL106" s="116"/>
      <c r="AM106" s="115"/>
      <c r="AN106" s="115"/>
      <c r="AO106" s="115"/>
      <c r="AP106" s="115"/>
      <c r="AQ106" s="116"/>
      <c r="AR106" s="117"/>
    </row>
    <row r="107" spans="3:61" s="94" customFormat="1">
      <c r="D107" s="38"/>
      <c r="E107" s="586"/>
      <c r="F107" s="38"/>
      <c r="G107" s="38"/>
      <c r="H107" s="38"/>
      <c r="I107" s="38"/>
      <c r="J107" s="587"/>
      <c r="K107" s="38"/>
      <c r="L107" s="38"/>
      <c r="M107" s="38">
        <f>SUM(M100:M106)</f>
        <v>1911</v>
      </c>
      <c r="N107" s="38"/>
      <c r="O107" s="38"/>
      <c r="P107" s="38"/>
      <c r="Q107" s="38"/>
      <c r="R107" s="38">
        <f>SUM(R100:R106)</f>
        <v>2505.9</v>
      </c>
      <c r="S107" s="38"/>
      <c r="T107" s="587"/>
      <c r="U107" s="38"/>
      <c r="V107" s="38"/>
      <c r="W107" s="38">
        <f>SUM(W100:W106)</f>
        <v>4398.8999999999996</v>
      </c>
      <c r="X107" s="38"/>
      <c r="Y107" s="38"/>
      <c r="Z107" s="38"/>
      <c r="AA107" s="38"/>
      <c r="AB107" s="38">
        <f>SUM(AB100:AB106)</f>
        <v>193011</v>
      </c>
      <c r="AC107" s="38"/>
      <c r="AD107" s="38"/>
      <c r="AE107" s="38"/>
      <c r="AF107" s="38"/>
      <c r="AG107" s="38">
        <f>SUM(AG100:AG106)</f>
        <v>10460</v>
      </c>
      <c r="AH107" s="38"/>
      <c r="AI107" s="38"/>
      <c r="AJ107" s="38"/>
      <c r="AK107" s="38"/>
      <c r="AL107" s="38">
        <f>SUM(AL100:AL106)</f>
        <v>37077</v>
      </c>
      <c r="AM107" s="38"/>
      <c r="AN107" s="38"/>
      <c r="AO107" s="38"/>
      <c r="AP107" s="38"/>
      <c r="AQ107" s="38">
        <f>SUM(AQ101:AQ106)</f>
        <v>544440</v>
      </c>
      <c r="AR107" s="38"/>
      <c r="AV107" s="25">
        <f>SUM(AV100:AV106)</f>
        <v>189024.4</v>
      </c>
    </row>
    <row r="108" spans="3:61" s="130" customFormat="1">
      <c r="E108" s="559"/>
      <c r="M108" s="130">
        <v>1</v>
      </c>
      <c r="R108" s="130">
        <f>R107/M107</f>
        <v>1.3113029827315541</v>
      </c>
      <c r="W108" s="130">
        <f>W107/M107</f>
        <v>2.3018838304552589</v>
      </c>
      <c r="AB108" s="130">
        <f>AB107/M107</f>
        <v>101</v>
      </c>
      <c r="AG108" s="130">
        <f>AG107/M107</f>
        <v>5.473574045002616</v>
      </c>
      <c r="AL108" s="130">
        <f>AL107/M107</f>
        <v>19.401883830455258</v>
      </c>
      <c r="AQ108" s="130">
        <f>AQ107/M107</f>
        <v>284.89795918367349</v>
      </c>
      <c r="AT108" s="9"/>
      <c r="AV108" s="130">
        <f>AV107/M107</f>
        <v>98.913867085295649</v>
      </c>
    </row>
    <row r="109" spans="3:61">
      <c r="D109" s="87"/>
      <c r="E109" s="578"/>
      <c r="F109" s="87"/>
      <c r="G109" s="87"/>
      <c r="H109" s="25"/>
      <c r="I109" s="87"/>
      <c r="J109" s="87"/>
      <c r="K109" s="87"/>
      <c r="L109" s="87"/>
      <c r="M109" s="25"/>
      <c r="N109" s="87"/>
      <c r="P109" s="87"/>
      <c r="Q109" s="87"/>
      <c r="R109" s="25"/>
      <c r="S109" s="87"/>
      <c r="T109" s="579"/>
      <c r="U109" s="88"/>
      <c r="V109" s="87"/>
      <c r="W109" s="25"/>
      <c r="X109" s="87"/>
      <c r="Y109" s="87"/>
      <c r="Z109" s="87"/>
      <c r="AA109" s="87"/>
      <c r="AB109" s="87"/>
      <c r="AC109" s="88"/>
      <c r="AD109" s="88"/>
    </row>
    <row r="110" spans="3:61">
      <c r="D110" s="87"/>
      <c r="E110" s="578"/>
      <c r="F110" s="87"/>
      <c r="G110" s="87"/>
      <c r="H110" s="25"/>
      <c r="I110" s="87"/>
      <c r="J110" s="88">
        <f>K110*2</f>
        <v>324.10563999999999</v>
      </c>
      <c r="K110" s="71">
        <v>162.05282</v>
      </c>
      <c r="L110" s="87"/>
      <c r="M110" s="25"/>
      <c r="N110" s="87"/>
      <c r="O110" s="87"/>
      <c r="P110" s="87"/>
      <c r="Q110" s="87"/>
      <c r="R110" s="25"/>
      <c r="S110" s="87"/>
      <c r="T110" s="579"/>
      <c r="U110" s="88"/>
      <c r="V110" s="87"/>
      <c r="W110" s="25"/>
      <c r="X110" s="87"/>
      <c r="Y110" s="87"/>
      <c r="Z110" s="87"/>
      <c r="AA110" s="87"/>
      <c r="AB110" s="87"/>
      <c r="AC110" s="88"/>
      <c r="AD110" s="88"/>
    </row>
    <row r="111" spans="3:61">
      <c r="D111" s="87"/>
      <c r="E111" s="578"/>
      <c r="F111" s="87"/>
      <c r="G111" s="87"/>
      <c r="H111" s="25"/>
      <c r="I111" s="87"/>
      <c r="J111" s="87"/>
      <c r="K111" s="9">
        <v>120.04226</v>
      </c>
      <c r="L111" s="87"/>
      <c r="M111" s="25"/>
      <c r="N111" s="87"/>
      <c r="O111" s="87"/>
      <c r="P111" s="87"/>
      <c r="Q111" s="87"/>
      <c r="R111" s="25"/>
      <c r="S111" s="87"/>
      <c r="T111" s="579"/>
      <c r="U111" s="88"/>
      <c r="V111" s="87"/>
      <c r="W111" s="25"/>
      <c r="X111" s="87"/>
      <c r="Y111" s="87"/>
      <c r="Z111" s="87"/>
      <c r="AA111" s="87"/>
      <c r="AB111" s="87"/>
      <c r="AC111" s="88"/>
      <c r="AD111" s="88">
        <f>AD105/2</f>
        <v>9.0052824999999999</v>
      </c>
    </row>
    <row r="112" spans="3:61">
      <c r="D112" s="87"/>
      <c r="E112" s="578"/>
      <c r="F112" s="87"/>
      <c r="G112" s="87"/>
      <c r="H112" s="25"/>
      <c r="I112" s="87"/>
      <c r="J112" s="87"/>
      <c r="K112" s="87"/>
      <c r="L112" s="87"/>
      <c r="M112" s="25"/>
      <c r="N112" s="87"/>
      <c r="O112" s="87"/>
      <c r="P112" s="87"/>
      <c r="Q112" s="87"/>
      <c r="R112" s="25"/>
      <c r="S112" s="87"/>
      <c r="T112" s="579"/>
      <c r="U112" s="88"/>
      <c r="V112" s="87"/>
      <c r="W112" s="25"/>
      <c r="X112" s="87"/>
      <c r="Y112" s="87"/>
      <c r="Z112" s="87"/>
      <c r="AA112" s="87"/>
      <c r="AB112" s="87"/>
      <c r="AC112" s="88"/>
      <c r="AD112" s="88"/>
    </row>
    <row r="113" spans="1:61">
      <c r="D113" s="87"/>
      <c r="E113" s="578"/>
      <c r="F113" s="87"/>
      <c r="G113" s="87"/>
      <c r="H113" s="25"/>
      <c r="I113" s="87"/>
      <c r="J113" s="87"/>
      <c r="K113" s="515">
        <f>K110-K111</f>
        <v>42.010559999999998</v>
      </c>
      <c r="L113" s="87"/>
      <c r="M113" s="25"/>
      <c r="N113" s="87"/>
      <c r="O113" s="87"/>
      <c r="P113" s="87"/>
      <c r="Q113" s="87"/>
      <c r="R113" s="25"/>
      <c r="S113" s="87"/>
      <c r="T113" s="579"/>
      <c r="U113" s="88"/>
      <c r="V113" s="87"/>
      <c r="W113" s="25"/>
      <c r="X113" s="87"/>
      <c r="Y113" s="87"/>
      <c r="Z113" s="87"/>
      <c r="AA113" s="87"/>
      <c r="AB113" s="87"/>
      <c r="AC113" s="88"/>
      <c r="AD113" s="88"/>
    </row>
    <row r="114" spans="1:61">
      <c r="D114" s="87"/>
      <c r="E114" s="578"/>
      <c r="F114" s="87"/>
      <c r="G114" s="87"/>
      <c r="H114" s="25"/>
      <c r="I114" s="87"/>
      <c r="J114" s="87"/>
      <c r="K114" s="120"/>
      <c r="L114" s="87"/>
      <c r="M114" s="25"/>
      <c r="N114" s="87"/>
      <c r="O114" s="87"/>
      <c r="P114" s="87"/>
      <c r="Q114" s="87"/>
      <c r="R114" s="25"/>
      <c r="S114" s="87"/>
      <c r="T114" s="579"/>
      <c r="U114" s="88"/>
      <c r="V114" s="87"/>
      <c r="W114" s="25"/>
      <c r="X114" s="87"/>
      <c r="Y114" s="87"/>
      <c r="Z114" s="87"/>
      <c r="AA114" s="87"/>
      <c r="AB114" s="87"/>
      <c r="AC114" s="88"/>
      <c r="AD114" s="88"/>
    </row>
    <row r="115" spans="1:61">
      <c r="D115" s="87"/>
      <c r="E115" s="578"/>
      <c r="F115" s="87"/>
      <c r="G115" s="87"/>
      <c r="H115" s="25"/>
      <c r="I115" s="87"/>
      <c r="J115" s="87"/>
      <c r="K115" s="120"/>
      <c r="L115" s="87"/>
      <c r="M115" s="25"/>
      <c r="N115" s="87"/>
      <c r="O115" s="87"/>
      <c r="P115" s="87"/>
      <c r="Q115" s="87"/>
      <c r="R115" s="25"/>
      <c r="S115" s="87"/>
      <c r="T115" s="579"/>
      <c r="U115" s="88"/>
      <c r="V115" s="87"/>
      <c r="W115" s="25"/>
      <c r="X115" s="87"/>
      <c r="Y115" s="87"/>
      <c r="Z115" s="87"/>
      <c r="AA115" s="87"/>
      <c r="AB115" s="87"/>
      <c r="AC115" s="88"/>
      <c r="AD115" s="88"/>
    </row>
    <row r="116" spans="1:61">
      <c r="D116" s="87"/>
      <c r="E116" s="578"/>
      <c r="F116" s="87"/>
      <c r="G116" s="87"/>
      <c r="H116" s="25"/>
      <c r="I116" s="87"/>
      <c r="J116" s="87"/>
      <c r="K116" s="120"/>
      <c r="L116" s="87"/>
      <c r="M116" s="25"/>
      <c r="N116" s="87"/>
      <c r="O116" s="87"/>
      <c r="P116" s="87"/>
      <c r="Q116" s="87"/>
      <c r="R116" s="25"/>
      <c r="S116" s="87"/>
      <c r="T116" s="579"/>
      <c r="U116" s="88"/>
      <c r="V116" s="87"/>
      <c r="W116" s="25"/>
      <c r="X116" s="87"/>
      <c r="Y116" s="87"/>
      <c r="Z116" s="87"/>
      <c r="AA116" s="87"/>
      <c r="AB116" s="87"/>
      <c r="AC116" s="88"/>
      <c r="AD116" s="88"/>
    </row>
    <row r="117" spans="1:61">
      <c r="D117" s="87"/>
      <c r="E117" s="578"/>
      <c r="F117" s="87"/>
      <c r="G117" s="588" t="s">
        <v>504</v>
      </c>
      <c r="H117" s="589"/>
      <c r="I117" s="588"/>
      <c r="J117" s="588"/>
      <c r="K117" s="120"/>
      <c r="L117" s="87"/>
      <c r="M117" s="25"/>
      <c r="N117" s="87"/>
      <c r="O117" s="87"/>
      <c r="P117" s="87"/>
      <c r="Q117" s="87"/>
      <c r="R117" s="25"/>
      <c r="S117" s="87"/>
      <c r="T117" s="579"/>
      <c r="U117" s="88"/>
      <c r="V117" s="87"/>
      <c r="W117" s="25"/>
      <c r="X117" s="87"/>
      <c r="Y117" s="87"/>
      <c r="Z117" s="87"/>
      <c r="AA117" s="87"/>
      <c r="AB117" s="87"/>
      <c r="AC117" s="88"/>
      <c r="AD117" s="88"/>
    </row>
    <row r="118" spans="1:61">
      <c r="A118" s="304"/>
      <c r="D118" s="87"/>
      <c r="E118" s="578"/>
      <c r="F118" s="87"/>
      <c r="G118" s="87"/>
      <c r="H118" s="25"/>
      <c r="I118" s="87"/>
      <c r="J118" s="87"/>
      <c r="K118" s="120"/>
      <c r="L118" s="87"/>
      <c r="M118" s="25"/>
      <c r="N118" s="87"/>
      <c r="O118" s="87"/>
      <c r="P118" s="87"/>
      <c r="Q118" s="87"/>
      <c r="R118" s="25"/>
      <c r="S118" s="87"/>
      <c r="T118" s="135" t="s">
        <v>472</v>
      </c>
      <c r="U118" s="135"/>
      <c r="V118" s="590"/>
      <c r="W118" s="589"/>
      <c r="X118" s="590"/>
      <c r="Y118" s="87"/>
      <c r="Z118" s="591" t="s">
        <v>505</v>
      </c>
      <c r="AA118" s="364"/>
      <c r="AB118" s="590"/>
      <c r="AC118" s="88"/>
      <c r="AD118" s="592" t="s">
        <v>281</v>
      </c>
      <c r="AE118" s="366"/>
      <c r="AI118" s="593"/>
      <c r="AJ118" s="593"/>
      <c r="AK118" s="593"/>
      <c r="AL118" s="594"/>
      <c r="AM118" s="593"/>
      <c r="AN118" s="593"/>
      <c r="AO118" s="593"/>
      <c r="AP118" s="593"/>
      <c r="AQ118" s="594"/>
      <c r="AR118" s="593"/>
      <c r="AS118" s="593"/>
      <c r="AT118" s="593"/>
      <c r="AU118" s="593"/>
    </row>
    <row r="119" spans="1:61">
      <c r="A119" s="304"/>
      <c r="D119" s="87"/>
      <c r="E119" s="578"/>
      <c r="F119" s="87"/>
      <c r="G119" s="87"/>
      <c r="H119" s="25"/>
      <c r="I119" s="87"/>
      <c r="J119" s="87"/>
      <c r="K119" s="120"/>
      <c r="L119" s="87"/>
      <c r="M119" s="25"/>
      <c r="N119" s="87"/>
      <c r="O119" s="87"/>
      <c r="P119" s="87"/>
      <c r="Q119" s="87"/>
      <c r="R119" s="25"/>
      <c r="S119" s="87"/>
      <c r="T119" s="579"/>
      <c r="U119" s="88"/>
      <c r="V119" s="87"/>
      <c r="W119" s="25"/>
      <c r="X119" s="87"/>
      <c r="Y119" s="87" t="s">
        <v>506</v>
      </c>
      <c r="Z119" s="87"/>
      <c r="AA119" s="87"/>
      <c r="AB119" s="87"/>
      <c r="AC119" s="88"/>
      <c r="AD119" s="88"/>
    </row>
    <row r="120" spans="1:61">
      <c r="A120" s="304"/>
      <c r="C120" s="53" t="s">
        <v>114</v>
      </c>
      <c r="D120" s="54" t="s">
        <v>465</v>
      </c>
      <c r="E120" s="564"/>
      <c r="F120" s="18" t="s">
        <v>152</v>
      </c>
      <c r="G120" s="104" t="s">
        <v>44</v>
      </c>
      <c r="H120" s="105" t="s">
        <v>64</v>
      </c>
      <c r="I120" s="103" t="s">
        <v>137</v>
      </c>
      <c r="J120" s="134" t="s">
        <v>173</v>
      </c>
      <c r="K120" s="135" t="s">
        <v>382</v>
      </c>
      <c r="L120" s="108" t="s">
        <v>507</v>
      </c>
      <c r="M120" s="109" t="s">
        <v>64</v>
      </c>
      <c r="N120" s="581" t="s">
        <v>116</v>
      </c>
      <c r="O120" s="108" t="s">
        <v>100</v>
      </c>
      <c r="P120" s="107" t="s">
        <v>496</v>
      </c>
      <c r="Q120" s="275" t="s">
        <v>496</v>
      </c>
      <c r="R120" s="109" t="s">
        <v>64</v>
      </c>
      <c r="S120" s="582" t="s">
        <v>497</v>
      </c>
      <c r="T120" s="595" t="s">
        <v>508</v>
      </c>
      <c r="U120" s="583" t="s">
        <v>441</v>
      </c>
      <c r="V120" s="526" t="s">
        <v>441</v>
      </c>
      <c r="W120" s="526" t="s">
        <v>64</v>
      </c>
      <c r="X120" s="526" t="s">
        <v>61</v>
      </c>
      <c r="Y120" s="108" t="s">
        <v>135</v>
      </c>
      <c r="Z120" s="565" t="s">
        <v>498</v>
      </c>
      <c r="AA120" s="108" t="s">
        <v>499</v>
      </c>
      <c r="AB120" s="136" t="s">
        <v>64</v>
      </c>
      <c r="AC120" s="109" t="s">
        <v>116</v>
      </c>
      <c r="AD120" s="524" t="s">
        <v>509</v>
      </c>
      <c r="AE120" s="525" t="s">
        <v>510</v>
      </c>
      <c r="AF120" s="526" t="s">
        <v>510</v>
      </c>
      <c r="AG120" s="527"/>
      <c r="AH120" s="528" t="s">
        <v>61</v>
      </c>
      <c r="AI120" s="529" t="s">
        <v>160</v>
      </c>
      <c r="AJ120" s="530" t="s">
        <v>501</v>
      </c>
      <c r="AK120" s="529" t="s">
        <v>501</v>
      </c>
      <c r="AL120" s="531"/>
      <c r="AM120" s="529" t="s">
        <v>61</v>
      </c>
      <c r="AN120" s="529" t="s">
        <v>163</v>
      </c>
      <c r="AO120" s="530" t="s">
        <v>502</v>
      </c>
      <c r="AP120" s="529" t="s">
        <v>502</v>
      </c>
      <c r="AQ120" s="531"/>
      <c r="AR120" s="529" t="s">
        <v>61</v>
      </c>
      <c r="AT120" s="530" t="s">
        <v>503</v>
      </c>
      <c r="AU120" s="529" t="s">
        <v>502</v>
      </c>
      <c r="AV120" s="531"/>
      <c r="AW120" s="529" t="s">
        <v>61</v>
      </c>
      <c r="AY120" s="9"/>
    </row>
    <row r="121" spans="1:61">
      <c r="A121" s="304"/>
      <c r="C121" s="345" t="s">
        <v>470</v>
      </c>
      <c r="D121" s="13" t="s">
        <v>45</v>
      </c>
      <c r="E121" s="523"/>
      <c r="F121" s="13" t="s">
        <v>67</v>
      </c>
      <c r="G121" s="109" t="s">
        <v>166</v>
      </c>
      <c r="H121" s="5"/>
      <c r="I121" s="109" t="s">
        <v>65</v>
      </c>
      <c r="J121" s="5" t="s">
        <v>177</v>
      </c>
      <c r="K121" s="138" t="s">
        <v>67</v>
      </c>
      <c r="L121" s="109"/>
      <c r="M121" s="5"/>
      <c r="N121" s="136" t="s">
        <v>65</v>
      </c>
      <c r="O121" s="103" t="s">
        <v>481</v>
      </c>
      <c r="P121" s="113" t="s">
        <v>67</v>
      </c>
      <c r="Q121" s="109" t="s">
        <v>167</v>
      </c>
      <c r="R121" s="5"/>
      <c r="S121" s="582" t="s">
        <v>65</v>
      </c>
      <c r="T121" s="526" t="s">
        <v>297</v>
      </c>
      <c r="U121" s="583" t="s">
        <v>67</v>
      </c>
      <c r="V121" s="526" t="s">
        <v>167</v>
      </c>
      <c r="W121" s="526"/>
      <c r="X121" s="526" t="s">
        <v>65</v>
      </c>
      <c r="Y121" s="103" t="s">
        <v>483</v>
      </c>
      <c r="Z121" s="567" t="s">
        <v>67</v>
      </c>
      <c r="AA121" s="109" t="s">
        <v>167</v>
      </c>
      <c r="AB121" s="116"/>
      <c r="AC121" s="109" t="s">
        <v>65</v>
      </c>
      <c r="AD121" s="524"/>
      <c r="AE121" s="532" t="s">
        <v>169</v>
      </c>
      <c r="AF121" s="526" t="s">
        <v>68</v>
      </c>
      <c r="AG121" s="527" t="s">
        <v>64</v>
      </c>
      <c r="AH121" s="528" t="s">
        <v>65</v>
      </c>
      <c r="AI121" s="529"/>
      <c r="AJ121" s="530" t="s">
        <v>169</v>
      </c>
      <c r="AK121" s="533" t="s">
        <v>68</v>
      </c>
      <c r="AL121" s="531" t="s">
        <v>170</v>
      </c>
      <c r="AM121" s="529" t="s">
        <v>65</v>
      </c>
      <c r="AN121" s="529"/>
      <c r="AO121" s="530" t="s">
        <v>169</v>
      </c>
      <c r="AP121" s="533" t="s">
        <v>68</v>
      </c>
      <c r="AQ121" s="531" t="s">
        <v>170</v>
      </c>
      <c r="AR121" s="529" t="s">
        <v>65</v>
      </c>
      <c r="AT121" s="530" t="s">
        <v>169</v>
      </c>
      <c r="AU121" s="533" t="s">
        <v>68</v>
      </c>
      <c r="AV121" s="531" t="s">
        <v>170</v>
      </c>
      <c r="AW121" s="529" t="s">
        <v>65</v>
      </c>
      <c r="AY121" s="9"/>
    </row>
    <row r="122" spans="1:61" ht="21">
      <c r="A122" s="596" t="s">
        <v>511</v>
      </c>
      <c r="C122" s="209" t="s">
        <v>133</v>
      </c>
      <c r="D122" s="18" t="s">
        <v>79</v>
      </c>
      <c r="E122" s="523">
        <v>1</v>
      </c>
      <c r="F122" s="70">
        <v>187.086589</v>
      </c>
      <c r="G122" s="115">
        <v>187.20500000000001</v>
      </c>
      <c r="H122" s="116">
        <v>3764</v>
      </c>
      <c r="I122" s="117">
        <f>G122-F122</f>
        <v>0.11841100000000893</v>
      </c>
      <c r="J122" s="71">
        <v>324.10563999999999</v>
      </c>
      <c r="K122" s="139">
        <f t="shared" ref="K122:K127" si="32">F122+J122</f>
        <v>511.192229</v>
      </c>
      <c r="L122" s="139">
        <v>510.75</v>
      </c>
      <c r="M122" s="140">
        <v>4163</v>
      </c>
      <c r="N122" s="391">
        <f>L122-K122</f>
        <v>-0.44222899999999754</v>
      </c>
      <c r="O122" s="120">
        <v>120.04226</v>
      </c>
      <c r="P122" s="118">
        <f t="shared" ref="P122:P127" si="33">K122-O122</f>
        <v>391.149969</v>
      </c>
      <c r="Q122" s="115" t="s">
        <v>180</v>
      </c>
      <c r="R122" s="116"/>
      <c r="S122" s="117"/>
      <c r="T122" s="9">
        <v>180.06339</v>
      </c>
      <c r="U122" s="389">
        <f t="shared" ref="U122:U127" si="34">K122-T122</f>
        <v>331.12883899999997</v>
      </c>
      <c r="V122" s="115" t="s">
        <v>74</v>
      </c>
      <c r="W122" s="116"/>
      <c r="X122" s="117"/>
      <c r="Y122" s="9">
        <v>240.084519</v>
      </c>
      <c r="Z122" s="568">
        <f t="shared" ref="Z122:Z127" si="35">K122-Y122</f>
        <v>271.10771</v>
      </c>
      <c r="AA122" s="568">
        <v>271.40839999999997</v>
      </c>
      <c r="AB122" s="572">
        <v>4638</v>
      </c>
      <c r="AC122" s="117">
        <f>AA122-Z122</f>
        <v>0.30068999999997459</v>
      </c>
      <c r="AD122" s="120">
        <v>300.10564799999997</v>
      </c>
      <c r="AE122" s="170">
        <f t="shared" ref="AE122:AE127" si="36">K122-AD122</f>
        <v>211.08658100000002</v>
      </c>
      <c r="AF122" s="115" t="s">
        <v>74</v>
      </c>
      <c r="AG122" s="251"/>
      <c r="AH122" s="391"/>
      <c r="AI122" s="9">
        <v>36.021129999999999</v>
      </c>
      <c r="AJ122" s="76">
        <f t="shared" ref="AJ122:AJ127" si="37">K122-AI122</f>
        <v>475.17109900000003</v>
      </c>
      <c r="AK122" s="76">
        <v>313.2577</v>
      </c>
      <c r="AL122" s="77">
        <v>1277</v>
      </c>
      <c r="AM122" s="117">
        <f>AK122-AJ122</f>
        <v>-161.91339900000003</v>
      </c>
      <c r="AN122" s="9">
        <v>54.031694999999999</v>
      </c>
      <c r="AO122" s="76">
        <f t="shared" ref="AO122:AO127" si="38">K122-AN122</f>
        <v>457.16053399999998</v>
      </c>
      <c r="AP122" s="115" t="s">
        <v>74</v>
      </c>
      <c r="AQ122" s="116"/>
      <c r="AR122" s="117"/>
      <c r="AS122" s="9">
        <v>78.010599999999997</v>
      </c>
      <c r="AT122" s="76">
        <f t="shared" ref="AT122:AT127" si="39">F122+AS122</f>
        <v>265.09718900000001</v>
      </c>
      <c r="AU122" s="76">
        <v>265.2407</v>
      </c>
      <c r="AV122" s="77">
        <v>924.4</v>
      </c>
      <c r="AW122" s="117">
        <f>AU122-AT122</f>
        <v>0.14351099999998951</v>
      </c>
      <c r="AY122" s="9"/>
    </row>
    <row r="123" spans="1:61">
      <c r="A123" s="304"/>
      <c r="C123" s="348">
        <v>29.9908</v>
      </c>
      <c r="D123" s="18" t="s">
        <v>79</v>
      </c>
      <c r="E123" s="523">
        <v>2</v>
      </c>
      <c r="F123" s="70">
        <v>373.16590200000002</v>
      </c>
      <c r="G123" s="115">
        <v>373.2296</v>
      </c>
      <c r="H123" s="116">
        <v>883400</v>
      </c>
      <c r="I123" s="117">
        <f>G123-F123</f>
        <v>6.3697999999988042E-2</v>
      </c>
      <c r="J123" s="71">
        <v>324.10563999999999</v>
      </c>
      <c r="K123" s="139">
        <f t="shared" si="32"/>
        <v>697.27154199999995</v>
      </c>
      <c r="L123" s="139">
        <v>697.23829999999998</v>
      </c>
      <c r="M123" s="140">
        <v>1008</v>
      </c>
      <c r="N123" s="391">
        <f>L123-K123</f>
        <v>-3.3241999999972904E-2</v>
      </c>
      <c r="O123" s="120">
        <v>120.04226</v>
      </c>
      <c r="P123" s="118">
        <f t="shared" si="33"/>
        <v>577.22928200000001</v>
      </c>
      <c r="Q123" s="115"/>
      <c r="R123" s="116"/>
      <c r="S123" s="117">
        <f>Q123-P123</f>
        <v>-577.22928200000001</v>
      </c>
      <c r="T123" s="9">
        <v>180.06339</v>
      </c>
      <c r="U123" s="389">
        <f t="shared" si="34"/>
        <v>517.20815199999993</v>
      </c>
      <c r="V123" s="389">
        <v>517.20809999999994</v>
      </c>
      <c r="W123" s="394">
        <v>10460</v>
      </c>
      <c r="X123" s="117">
        <f>V123-U123</f>
        <v>-5.1999999982399459E-5</v>
      </c>
      <c r="Y123" s="9">
        <v>240.084519</v>
      </c>
      <c r="Z123" s="568">
        <f t="shared" si="35"/>
        <v>457.18702299999995</v>
      </c>
      <c r="AA123" s="568">
        <v>457.27730000000003</v>
      </c>
      <c r="AB123" s="572">
        <v>11140</v>
      </c>
      <c r="AC123" s="117">
        <f>AA123-Z123</f>
        <v>9.0277000000071439E-2</v>
      </c>
      <c r="AD123" s="120">
        <v>300.10564799999997</v>
      </c>
      <c r="AE123" s="170">
        <f t="shared" si="36"/>
        <v>397.16589399999998</v>
      </c>
      <c r="AF123" s="170">
        <v>397.31909999999999</v>
      </c>
      <c r="AG123" s="171">
        <v>18700</v>
      </c>
      <c r="AH123" s="391">
        <f>AF123-AE123</f>
        <v>0.1532060000000115</v>
      </c>
      <c r="AI123" s="9">
        <v>36.021129999999999</v>
      </c>
      <c r="AJ123" s="76">
        <f t="shared" si="37"/>
        <v>661.25041199999998</v>
      </c>
      <c r="AK123" s="76">
        <v>499.36509999999998</v>
      </c>
      <c r="AL123" s="77">
        <v>35800</v>
      </c>
      <c r="AM123" s="117">
        <f>AK123-AJ123</f>
        <v>-161.885312</v>
      </c>
      <c r="AN123" s="9">
        <v>54.031694999999999</v>
      </c>
      <c r="AO123" s="76">
        <f t="shared" si="38"/>
        <v>643.23984699999994</v>
      </c>
      <c r="AP123" s="76">
        <v>480.93700000000001</v>
      </c>
      <c r="AQ123" s="77">
        <v>544440</v>
      </c>
      <c r="AR123" s="117">
        <f>AP123-AO123</f>
        <v>-162.30284699999993</v>
      </c>
      <c r="AS123" s="9">
        <v>78.010599999999997</v>
      </c>
      <c r="AT123" s="76">
        <f t="shared" si="39"/>
        <v>451.17650200000003</v>
      </c>
      <c r="AU123" s="76">
        <v>451.51620000000003</v>
      </c>
      <c r="AV123" s="77">
        <v>188100</v>
      </c>
      <c r="AW123" s="117">
        <f>AU123-AT123</f>
        <v>0.3396979999999985</v>
      </c>
      <c r="AY123" s="9"/>
      <c r="AZ123" s="92"/>
      <c r="BF123"/>
      <c r="BG123"/>
      <c r="BH123"/>
      <c r="BI123"/>
    </row>
    <row r="124" spans="1:61">
      <c r="A124" s="304"/>
      <c r="C124" s="11" t="s">
        <v>287</v>
      </c>
      <c r="D124" s="15" t="s">
        <v>56</v>
      </c>
      <c r="E124" s="523">
        <v>3</v>
      </c>
      <c r="F124" s="70">
        <v>638.22790699999996</v>
      </c>
      <c r="G124" s="115">
        <v>638.22889999999995</v>
      </c>
      <c r="H124" s="116">
        <v>99030</v>
      </c>
      <c r="I124" s="117">
        <f>G124-F124</f>
        <v>9.9299999999402644E-4</v>
      </c>
      <c r="J124" s="71">
        <v>324.10563999999999</v>
      </c>
      <c r="K124" s="139">
        <f t="shared" si="32"/>
        <v>962.33354699999995</v>
      </c>
      <c r="L124" s="115" t="s">
        <v>74</v>
      </c>
      <c r="M124" s="300"/>
      <c r="N124" s="391"/>
      <c r="O124" s="120">
        <v>120.04226</v>
      </c>
      <c r="P124" s="118">
        <f t="shared" si="33"/>
        <v>842.29128700000001</v>
      </c>
      <c r="Q124" s="118">
        <v>842.52260000000001</v>
      </c>
      <c r="R124" s="123">
        <v>9800</v>
      </c>
      <c r="S124" s="117">
        <f>Q124-P124</f>
        <v>0.2313130000000001</v>
      </c>
      <c r="T124" s="9">
        <v>180.06339</v>
      </c>
      <c r="U124" s="389">
        <f t="shared" si="34"/>
        <v>782.27015699999993</v>
      </c>
      <c r="V124" s="115" t="s">
        <v>74</v>
      </c>
      <c r="W124" s="116"/>
      <c r="X124" s="117"/>
      <c r="Y124" s="9">
        <v>240.084519</v>
      </c>
      <c r="Z124" s="568">
        <f t="shared" si="35"/>
        <v>722.24902799999995</v>
      </c>
      <c r="AA124" s="115" t="s">
        <v>74</v>
      </c>
      <c r="AB124" s="300"/>
      <c r="AC124" s="117"/>
      <c r="AD124" s="120">
        <v>300.10564799999997</v>
      </c>
      <c r="AE124" s="170">
        <f t="shared" si="36"/>
        <v>662.22789899999998</v>
      </c>
      <c r="AF124" s="76">
        <v>662.37429999999995</v>
      </c>
      <c r="AG124" s="77">
        <v>7612</v>
      </c>
      <c r="AH124" s="391">
        <f>AF124-AE124</f>
        <v>0.14640099999996892</v>
      </c>
      <c r="AI124" s="9">
        <v>36.021129999999999</v>
      </c>
      <c r="AJ124" s="76">
        <f t="shared" si="37"/>
        <v>926.31241699999998</v>
      </c>
      <c r="AK124" s="115" t="s">
        <v>74</v>
      </c>
      <c r="AL124" s="116"/>
      <c r="AM124" s="117"/>
      <c r="AN124" s="9">
        <v>54.031694999999999</v>
      </c>
      <c r="AO124" s="76">
        <f t="shared" si="38"/>
        <v>908.30185199999994</v>
      </c>
      <c r="AP124" s="115" t="s">
        <v>74</v>
      </c>
      <c r="AQ124" s="116"/>
      <c r="AR124" s="117"/>
      <c r="AS124" s="9">
        <v>78.010599999999997</v>
      </c>
      <c r="AT124" s="76">
        <f t="shared" si="39"/>
        <v>716.23850699999991</v>
      </c>
      <c r="AU124" s="9" t="s">
        <v>74</v>
      </c>
      <c r="AV124" s="46"/>
      <c r="AW124" s="117"/>
    </row>
    <row r="125" spans="1:61">
      <c r="A125" s="304"/>
      <c r="C125" s="41"/>
      <c r="D125" s="18" t="s">
        <v>459</v>
      </c>
      <c r="E125" s="523">
        <v>4</v>
      </c>
      <c r="F125" s="70">
        <v>752.27083400000004</v>
      </c>
      <c r="G125" s="115">
        <v>752.49969999999996</v>
      </c>
      <c r="H125" s="116">
        <v>19390</v>
      </c>
      <c r="I125" s="117">
        <f>G125-F125</f>
        <v>0.22886599999992541</v>
      </c>
      <c r="J125" s="71">
        <v>324.10563999999999</v>
      </c>
      <c r="K125" s="139">
        <f t="shared" si="32"/>
        <v>1076.3764740000001</v>
      </c>
      <c r="L125" s="115" t="s">
        <v>93</v>
      </c>
      <c r="M125" s="300"/>
      <c r="N125" s="391"/>
      <c r="O125" s="120">
        <v>120.04226</v>
      </c>
      <c r="P125" s="118">
        <f t="shared" si="33"/>
        <v>956.3342140000002</v>
      </c>
      <c r="Q125" s="115" t="s">
        <v>180</v>
      </c>
      <c r="R125" s="300"/>
      <c r="S125" s="117"/>
      <c r="T125" s="9">
        <v>180.06339</v>
      </c>
      <c r="U125" s="389">
        <f t="shared" si="34"/>
        <v>896.31308400000012</v>
      </c>
      <c r="V125" s="115" t="s">
        <v>74</v>
      </c>
      <c r="W125" s="116"/>
      <c r="X125" s="117"/>
      <c r="Y125" s="9">
        <v>240.084519</v>
      </c>
      <c r="Z125" s="568">
        <f t="shared" si="35"/>
        <v>836.29195500000014</v>
      </c>
      <c r="AA125" s="115" t="s">
        <v>74</v>
      </c>
      <c r="AB125" s="300"/>
      <c r="AC125" s="117"/>
      <c r="AD125" s="120">
        <v>300.10564799999997</v>
      </c>
      <c r="AE125" s="170">
        <f t="shared" si="36"/>
        <v>776.27082600000017</v>
      </c>
      <c r="AF125" s="76">
        <v>776.49080000000004</v>
      </c>
      <c r="AG125" s="77">
        <v>5480</v>
      </c>
      <c r="AH125" s="391">
        <f>AF125-AE125</f>
        <v>0.21997399999986555</v>
      </c>
      <c r="AI125" s="9">
        <v>36.021129999999999</v>
      </c>
      <c r="AJ125" s="76">
        <f t="shared" si="37"/>
        <v>1040.3553440000001</v>
      </c>
      <c r="AK125" s="115" t="s">
        <v>74</v>
      </c>
      <c r="AL125" s="116"/>
      <c r="AM125" s="117"/>
      <c r="AN125" s="9">
        <v>54.031694999999999</v>
      </c>
      <c r="AO125" s="76">
        <f t="shared" si="38"/>
        <v>1022.3447790000001</v>
      </c>
      <c r="AP125" s="115" t="s">
        <v>74</v>
      </c>
      <c r="AQ125" s="116"/>
      <c r="AR125" s="117"/>
      <c r="AS125" s="9">
        <v>78.010599999999997</v>
      </c>
      <c r="AT125" s="76">
        <f t="shared" si="39"/>
        <v>830.28143399999999</v>
      </c>
      <c r="AU125" s="9" t="s">
        <v>74</v>
      </c>
      <c r="AV125" s="46"/>
      <c r="AW125" s="117"/>
    </row>
    <row r="126" spans="1:61">
      <c r="A126" s="304"/>
      <c r="C126" s="41"/>
      <c r="D126" s="18" t="s">
        <v>62</v>
      </c>
      <c r="E126" s="523">
        <v>5</v>
      </c>
      <c r="F126" s="70">
        <v>867.297777</v>
      </c>
      <c r="G126" s="115">
        <v>867.42290000000003</v>
      </c>
      <c r="H126" s="116">
        <v>137300</v>
      </c>
      <c r="I126" s="117">
        <f>G126-F126</f>
        <v>0.12512300000003052</v>
      </c>
      <c r="J126" s="71">
        <v>324.10563999999999</v>
      </c>
      <c r="K126" s="139">
        <f t="shared" si="32"/>
        <v>1191.403417</v>
      </c>
      <c r="L126" s="115" t="s">
        <v>93</v>
      </c>
      <c r="M126" s="300"/>
      <c r="N126" s="391"/>
      <c r="O126" s="120">
        <v>120.04226</v>
      </c>
      <c r="P126" s="118">
        <f t="shared" si="33"/>
        <v>1071.361157</v>
      </c>
      <c r="Q126" s="115"/>
      <c r="R126" s="300"/>
      <c r="S126" s="117">
        <f>Q126-P126</f>
        <v>-1071.361157</v>
      </c>
      <c r="T126" s="9">
        <v>180.06339</v>
      </c>
      <c r="U126" s="389">
        <f t="shared" si="34"/>
        <v>1011.340027</v>
      </c>
      <c r="V126" s="115">
        <v>1011.340027</v>
      </c>
      <c r="W126" s="116"/>
      <c r="X126" s="117">
        <f>V126-U126</f>
        <v>0</v>
      </c>
      <c r="Y126" s="9">
        <v>240.084519</v>
      </c>
      <c r="Z126" s="568">
        <f t="shared" si="35"/>
        <v>951.31889799999999</v>
      </c>
      <c r="AA126" s="568">
        <v>951.52530000000002</v>
      </c>
      <c r="AB126" s="572">
        <v>10190</v>
      </c>
      <c r="AC126" s="117">
        <f>AA126-Z126</f>
        <v>0.20640200000002551</v>
      </c>
      <c r="AD126" s="120">
        <v>300.10564799999997</v>
      </c>
      <c r="AE126" s="170">
        <f t="shared" si="36"/>
        <v>891.29776900000002</v>
      </c>
      <c r="AF126" s="76">
        <v>891.59519999999998</v>
      </c>
      <c r="AG126" s="77">
        <v>1253</v>
      </c>
      <c r="AH126" s="391">
        <f>AF126-AE126</f>
        <v>0.29743099999996048</v>
      </c>
      <c r="AI126" s="9">
        <v>36.021129999999999</v>
      </c>
      <c r="AJ126" s="76">
        <f t="shared" si="37"/>
        <v>1155.3822869999999</v>
      </c>
      <c r="AK126" s="115" t="s">
        <v>74</v>
      </c>
      <c r="AL126" s="116"/>
      <c r="AM126" s="117"/>
      <c r="AN126" s="9">
        <v>54.031694999999999</v>
      </c>
      <c r="AO126" s="76">
        <f t="shared" si="38"/>
        <v>1137.3717220000001</v>
      </c>
      <c r="AP126" s="115" t="s">
        <v>74</v>
      </c>
      <c r="AQ126" s="116"/>
      <c r="AR126" s="117"/>
      <c r="AS126" s="9">
        <v>78.010599999999997</v>
      </c>
      <c r="AT126" s="76">
        <f t="shared" si="39"/>
        <v>945.30837699999995</v>
      </c>
      <c r="AU126" s="9" t="s">
        <v>74</v>
      </c>
      <c r="AV126" s="46"/>
      <c r="AW126" s="117"/>
    </row>
    <row r="127" spans="1:61">
      <c r="A127" s="304"/>
      <c r="C127" s="41"/>
      <c r="D127" s="18" t="s">
        <v>58</v>
      </c>
      <c r="E127" s="523">
        <v>6</v>
      </c>
      <c r="F127" s="70">
        <v>924.31924100000003</v>
      </c>
      <c r="G127" s="115" t="s">
        <v>74</v>
      </c>
      <c r="H127" s="300"/>
      <c r="I127" s="117"/>
      <c r="J127" s="71">
        <v>324.10563999999999</v>
      </c>
      <c r="K127" s="139">
        <f t="shared" si="32"/>
        <v>1248.4248809999999</v>
      </c>
      <c r="L127" s="115" t="s">
        <v>93</v>
      </c>
      <c r="M127" s="300"/>
      <c r="N127" s="391"/>
      <c r="O127" s="120">
        <v>120.04226</v>
      </c>
      <c r="P127" s="118">
        <f t="shared" si="33"/>
        <v>1128.382621</v>
      </c>
      <c r="Q127" s="115"/>
      <c r="R127" s="300"/>
      <c r="S127" s="117">
        <f>Q127-P127</f>
        <v>-1128.382621</v>
      </c>
      <c r="T127" s="9">
        <v>180.06339</v>
      </c>
      <c r="U127" s="389">
        <f t="shared" si="34"/>
        <v>1068.3614909999999</v>
      </c>
      <c r="V127" s="115">
        <v>1068.3614909999999</v>
      </c>
      <c r="W127" s="116"/>
      <c r="X127" s="117">
        <f>V127-U127</f>
        <v>0</v>
      </c>
      <c r="Y127" s="9">
        <v>240.084519</v>
      </c>
      <c r="Z127" s="568">
        <f t="shared" si="35"/>
        <v>1008.3403619999999</v>
      </c>
      <c r="AA127" s="115" t="s">
        <v>512</v>
      </c>
      <c r="AB127" s="116"/>
      <c r="AC127" s="117"/>
      <c r="AD127" s="120">
        <v>300.10564799999997</v>
      </c>
      <c r="AE127" s="170">
        <f t="shared" si="36"/>
        <v>948.31923299999994</v>
      </c>
      <c r="AF127" s="115" t="s">
        <v>74</v>
      </c>
      <c r="AG127" s="116"/>
      <c r="AH127" s="391"/>
      <c r="AI127" s="9">
        <v>36.021129999999999</v>
      </c>
      <c r="AJ127" s="76">
        <f t="shared" si="37"/>
        <v>1212.4037509999998</v>
      </c>
      <c r="AK127" s="115" t="s">
        <v>74</v>
      </c>
      <c r="AL127" s="116"/>
      <c r="AM127" s="117"/>
      <c r="AN127" s="9">
        <v>54.031694999999999</v>
      </c>
      <c r="AO127" s="76">
        <f t="shared" si="38"/>
        <v>1194.393186</v>
      </c>
      <c r="AP127" s="115" t="s">
        <v>74</v>
      </c>
      <c r="AQ127" s="116"/>
      <c r="AR127" s="117"/>
      <c r="AS127" s="9">
        <v>78.010599999999997</v>
      </c>
      <c r="AT127" s="76">
        <f t="shared" si="39"/>
        <v>1002.329841</v>
      </c>
      <c r="AU127" s="9" t="s">
        <v>74</v>
      </c>
      <c r="AV127" s="46"/>
      <c r="AW127" s="117"/>
    </row>
    <row r="128" spans="1:61">
      <c r="A128" s="304"/>
      <c r="C128" s="41"/>
      <c r="D128" s="18" t="s">
        <v>59</v>
      </c>
      <c r="E128" s="523">
        <v>7</v>
      </c>
      <c r="F128" s="70"/>
      <c r="G128" s="115"/>
      <c r="H128" s="300"/>
      <c r="I128" s="117">
        <f>G128-F128</f>
        <v>0</v>
      </c>
      <c r="J128" s="519"/>
      <c r="K128" s="139"/>
      <c r="L128" s="115"/>
      <c r="M128" s="300"/>
      <c r="N128" s="251"/>
      <c r="O128" s="585"/>
      <c r="P128" s="118"/>
      <c r="Q128" s="115"/>
      <c r="R128" s="300"/>
      <c r="S128" s="117"/>
      <c r="T128" s="5"/>
      <c r="U128" s="482"/>
      <c r="V128" s="5"/>
      <c r="W128" s="116"/>
      <c r="X128" s="5"/>
      <c r="Y128" s="115"/>
      <c r="Z128" s="115"/>
      <c r="AA128" s="115"/>
      <c r="AB128" s="300"/>
      <c r="AC128" s="117"/>
      <c r="AD128" s="496"/>
      <c r="AE128" s="115"/>
      <c r="AF128" s="115"/>
      <c r="AG128" s="116"/>
      <c r="AH128" s="115"/>
      <c r="AI128" s="115"/>
      <c r="AJ128" s="115"/>
      <c r="AK128" s="115"/>
      <c r="AL128" s="116"/>
      <c r="AM128" s="115"/>
      <c r="AN128" s="115"/>
      <c r="AO128" s="115"/>
      <c r="AP128" s="115"/>
      <c r="AQ128" s="116"/>
      <c r="AR128" s="117"/>
    </row>
    <row r="129" spans="1:48" s="94" customFormat="1">
      <c r="A129" s="597"/>
      <c r="D129" s="38"/>
      <c r="E129" s="586"/>
      <c r="F129" s="38"/>
      <c r="G129" s="38"/>
      <c r="H129" s="38"/>
      <c r="I129" s="38"/>
      <c r="J129" s="587"/>
      <c r="K129" s="38"/>
      <c r="L129" s="38"/>
      <c r="M129" s="38">
        <f>SUM(M122:M128)</f>
        <v>5171</v>
      </c>
      <c r="N129" s="38"/>
      <c r="O129" s="38"/>
      <c r="P129" s="38"/>
      <c r="Q129" s="38"/>
      <c r="R129" s="38">
        <f>SUM(R122:R128)</f>
        <v>9800</v>
      </c>
      <c r="S129" s="38"/>
      <c r="T129" s="587"/>
      <c r="U129" s="38"/>
      <c r="V129" s="38"/>
      <c r="W129" s="38">
        <f>SUM(W122:W128)</f>
        <v>10460</v>
      </c>
      <c r="X129" s="38"/>
      <c r="Y129" s="38"/>
      <c r="Z129" s="38"/>
      <c r="AA129" s="38"/>
      <c r="AB129" s="38">
        <f>SUM(AB122:AB128)</f>
        <v>25968</v>
      </c>
      <c r="AC129" s="38"/>
      <c r="AD129" s="38"/>
      <c r="AE129" s="38"/>
      <c r="AF129" s="38"/>
      <c r="AG129" s="38">
        <f>SUM(AG122:AG128)</f>
        <v>33045</v>
      </c>
      <c r="AH129" s="38"/>
      <c r="AI129" s="38"/>
      <c r="AJ129" s="38"/>
      <c r="AK129" s="38"/>
      <c r="AL129" s="38">
        <f>SUM(AL122:AL128)</f>
        <v>37077</v>
      </c>
      <c r="AM129" s="38"/>
      <c r="AN129" s="38"/>
      <c r="AO129" s="38"/>
      <c r="AP129" s="38"/>
      <c r="AQ129" s="38">
        <f>SUM(AQ123:AQ128)</f>
        <v>544440</v>
      </c>
      <c r="AR129" s="38"/>
      <c r="AV129" s="25">
        <f>SUM(AV122:AV128)</f>
        <v>189024.4</v>
      </c>
    </row>
    <row r="130" spans="1:48" s="130" customFormat="1">
      <c r="E130" s="559"/>
      <c r="M130" s="130">
        <v>1</v>
      </c>
      <c r="R130" s="130">
        <f>R129/M129</f>
        <v>1.8951846838135757</v>
      </c>
      <c r="W130" s="130">
        <f>W129/M129</f>
        <v>2.0228195706826533</v>
      </c>
      <c r="AB130" s="130">
        <f>AB129/M129</f>
        <v>5.0218526397215237</v>
      </c>
      <c r="AG130" s="130">
        <f>AG129/M129</f>
        <v>6.3904467221040422</v>
      </c>
      <c r="AL130" s="130">
        <f>AL129/M129</f>
        <v>7.17017984915877</v>
      </c>
      <c r="AQ130" s="130">
        <f>AQ129/M129</f>
        <v>105.28717849545542</v>
      </c>
      <c r="AT130" s="9"/>
      <c r="AV130" s="130">
        <f>AV129/M129</f>
        <v>36.554708953780697</v>
      </c>
    </row>
    <row r="131" spans="1:48">
      <c r="D131" s="87"/>
      <c r="E131" s="578"/>
      <c r="F131" s="87"/>
      <c r="G131" s="87"/>
      <c r="H131" s="25"/>
      <c r="I131" s="87"/>
      <c r="K131" s="120"/>
      <c r="L131" s="87"/>
      <c r="M131" s="25"/>
      <c r="N131" s="87"/>
      <c r="O131" s="87"/>
      <c r="P131" s="87"/>
      <c r="Q131" s="87"/>
      <c r="R131" s="25"/>
      <c r="S131" s="87"/>
      <c r="T131" s="579">
        <v>90.031694999999999</v>
      </c>
      <c r="U131" s="88"/>
      <c r="V131" s="87">
        <v>90.031694999999999</v>
      </c>
      <c r="W131" s="25"/>
      <c r="X131" s="87"/>
      <c r="Y131" s="87"/>
      <c r="Z131" s="87"/>
      <c r="AA131" s="87"/>
      <c r="AB131" s="87"/>
      <c r="AC131" s="88"/>
      <c r="AD131" s="88">
        <v>150.05282399999999</v>
      </c>
    </row>
    <row r="132" spans="1:48">
      <c r="D132" s="87"/>
      <c r="E132" s="578"/>
      <c r="F132" s="87"/>
      <c r="G132" s="87"/>
      <c r="H132" s="25"/>
      <c r="I132" s="87"/>
      <c r="J132" s="87"/>
      <c r="K132" s="120"/>
      <c r="L132" s="87"/>
      <c r="M132" s="25"/>
      <c r="N132" s="87"/>
      <c r="O132" s="87"/>
      <c r="P132" s="87"/>
      <c r="Q132" s="87"/>
      <c r="R132" s="25"/>
      <c r="S132" s="87"/>
      <c r="T132" s="579">
        <f>T131*2</f>
        <v>180.06339</v>
      </c>
      <c r="U132" s="88"/>
      <c r="V132" s="9">
        <v>150.05282399999999</v>
      </c>
      <c r="W132" s="25"/>
      <c r="X132" s="87"/>
      <c r="Y132" s="87"/>
      <c r="Z132" s="87"/>
      <c r="AA132" s="87"/>
      <c r="AB132" s="87"/>
      <c r="AC132" s="88"/>
      <c r="AD132" s="88">
        <f>AD131*2</f>
        <v>300.10564799999997</v>
      </c>
    </row>
    <row r="133" spans="1:48">
      <c r="D133" s="87"/>
      <c r="E133" s="578"/>
      <c r="F133" s="87"/>
      <c r="G133" s="87"/>
      <c r="H133" s="25"/>
      <c r="I133" s="87"/>
      <c r="J133" s="87"/>
      <c r="K133" s="120"/>
      <c r="L133" s="87"/>
      <c r="M133" s="25"/>
      <c r="N133" s="87"/>
      <c r="O133" s="87"/>
      <c r="P133" s="87"/>
      <c r="Q133" s="87"/>
      <c r="R133" s="25"/>
      <c r="S133" s="87"/>
      <c r="T133" s="579"/>
      <c r="U133" s="88"/>
      <c r="V133" s="9"/>
      <c r="W133" s="25"/>
      <c r="X133" s="87"/>
      <c r="Y133" s="87"/>
      <c r="Z133" s="87"/>
      <c r="AA133" s="87"/>
      <c r="AB133" s="87"/>
      <c r="AC133" s="88"/>
      <c r="AD133" s="88"/>
    </row>
    <row r="134" spans="1:48">
      <c r="D134" s="87"/>
      <c r="E134" s="578"/>
      <c r="F134" s="87"/>
      <c r="G134" s="87"/>
      <c r="H134" s="25"/>
      <c r="I134" s="87"/>
      <c r="J134" s="588" t="s">
        <v>513</v>
      </c>
      <c r="K134" s="589"/>
      <c r="L134" s="588"/>
      <c r="M134" s="588"/>
      <c r="N134" s="87"/>
      <c r="O134" s="87"/>
      <c r="P134" s="87"/>
      <c r="Q134" s="87"/>
      <c r="R134" s="25"/>
      <c r="S134" s="87"/>
      <c r="T134" s="579"/>
      <c r="U134" s="88"/>
      <c r="V134" s="9"/>
      <c r="W134" s="25"/>
      <c r="X134" s="87"/>
      <c r="Y134" s="87"/>
      <c r="Z134" s="87"/>
      <c r="AA134" s="87"/>
      <c r="AB134" s="87"/>
      <c r="AC134" s="88"/>
      <c r="AD134" s="88"/>
    </row>
    <row r="135" spans="1:48">
      <c r="D135" s="87"/>
      <c r="E135" s="578"/>
      <c r="F135" s="87"/>
      <c r="G135" s="87"/>
      <c r="H135" s="25"/>
      <c r="I135" s="87"/>
      <c r="J135" s="87"/>
      <c r="K135" s="120"/>
      <c r="L135" s="87"/>
      <c r="M135" s="25"/>
      <c r="N135" s="87"/>
      <c r="O135" s="87"/>
      <c r="P135" s="87"/>
      <c r="Q135" s="87"/>
      <c r="R135" s="25"/>
      <c r="S135" s="87"/>
      <c r="T135" s="579"/>
      <c r="U135" s="88"/>
      <c r="V135" s="9"/>
      <c r="W135" s="25"/>
      <c r="X135" s="87"/>
      <c r="Y135" s="87"/>
      <c r="Z135" s="87"/>
      <c r="AA135" s="87"/>
      <c r="AB135" s="87"/>
      <c r="AC135" s="88"/>
      <c r="AD135" s="88"/>
    </row>
    <row r="136" spans="1:48">
      <c r="D136" s="87"/>
      <c r="E136" s="578"/>
      <c r="F136" s="87"/>
      <c r="G136" s="87"/>
      <c r="H136" s="25"/>
      <c r="I136" s="87"/>
      <c r="J136" s="87"/>
      <c r="K136" s="120"/>
      <c r="L136" s="87"/>
      <c r="M136" s="25"/>
      <c r="N136" s="87"/>
      <c r="O136" s="87"/>
      <c r="P136" s="87"/>
      <c r="Q136" s="87"/>
      <c r="R136" s="25"/>
      <c r="S136" s="87"/>
      <c r="T136" s="579"/>
      <c r="U136" s="88"/>
      <c r="V136" s="9"/>
      <c r="W136" s="25"/>
      <c r="X136" s="87"/>
      <c r="Y136" s="87"/>
      <c r="Z136" s="87"/>
      <c r="AA136" s="87"/>
      <c r="AB136" s="87"/>
      <c r="AC136" s="88"/>
      <c r="AD136" s="88"/>
    </row>
    <row r="137" spans="1:48">
      <c r="C137" s="53" t="s">
        <v>114</v>
      </c>
      <c r="D137" s="54" t="s">
        <v>465</v>
      </c>
      <c r="E137" s="564"/>
      <c r="F137" s="18" t="s">
        <v>152</v>
      </c>
      <c r="G137" s="104" t="s">
        <v>44</v>
      </c>
      <c r="H137" s="105" t="s">
        <v>64</v>
      </c>
      <c r="I137" s="103" t="s">
        <v>137</v>
      </c>
      <c r="J137" s="134" t="s">
        <v>173</v>
      </c>
      <c r="K137" s="135" t="s">
        <v>514</v>
      </c>
      <c r="L137" s="108" t="s">
        <v>507</v>
      </c>
      <c r="M137" s="109" t="s">
        <v>64</v>
      </c>
      <c r="N137" s="581" t="s">
        <v>116</v>
      </c>
      <c r="O137" s="87"/>
      <c r="P137" s="598" t="s">
        <v>380</v>
      </c>
      <c r="Q137" s="598"/>
      <c r="R137" s="370"/>
      <c r="S137" s="598"/>
      <c r="T137" s="579"/>
      <c r="U137" s="88"/>
      <c r="V137" s="9"/>
      <c r="W137" s="25"/>
      <c r="X137" s="87"/>
      <c r="Y137" s="87"/>
      <c r="Z137" s="87"/>
      <c r="AA137" s="87"/>
      <c r="AB137" s="87"/>
      <c r="AC137" s="88"/>
      <c r="AD137" s="88"/>
    </row>
    <row r="138" spans="1:48">
      <c r="C138" s="345" t="s">
        <v>470</v>
      </c>
      <c r="D138" s="13" t="s">
        <v>45</v>
      </c>
      <c r="E138" s="523"/>
      <c r="F138" s="13" t="s">
        <v>67</v>
      </c>
      <c r="G138" s="109" t="s">
        <v>166</v>
      </c>
      <c r="H138" s="5"/>
      <c r="I138" s="109" t="s">
        <v>65</v>
      </c>
      <c r="J138" s="5" t="s">
        <v>177</v>
      </c>
      <c r="K138" s="138" t="s">
        <v>67</v>
      </c>
      <c r="L138" s="109"/>
      <c r="M138" s="5"/>
      <c r="N138" s="136" t="s">
        <v>65</v>
      </c>
      <c r="O138" s="87"/>
      <c r="P138" s="598" t="s">
        <v>208</v>
      </c>
      <c r="Q138" s="598" t="s">
        <v>51</v>
      </c>
      <c r="R138" s="370" t="s">
        <v>170</v>
      </c>
      <c r="S138" s="598"/>
      <c r="T138" s="579"/>
      <c r="U138" s="88"/>
      <c r="V138" s="9"/>
      <c r="W138" s="25"/>
      <c r="X138" s="87"/>
      <c r="Y138" s="87"/>
      <c r="Z138" s="87"/>
      <c r="AA138" s="87"/>
      <c r="AB138" s="87"/>
      <c r="AC138" s="88"/>
      <c r="AD138" s="88"/>
    </row>
    <row r="139" spans="1:48">
      <c r="C139" s="209" t="s">
        <v>133</v>
      </c>
      <c r="D139" s="18" t="s">
        <v>79</v>
      </c>
      <c r="E139" s="523">
        <v>1</v>
      </c>
      <c r="F139" s="70">
        <v>187.086589</v>
      </c>
      <c r="G139" s="115">
        <v>187.20500000000001</v>
      </c>
      <c r="H139" s="116">
        <v>3764</v>
      </c>
      <c r="I139" s="117">
        <f>G139-F139</f>
        <v>0.11841100000000893</v>
      </c>
      <c r="J139" s="87">
        <v>486.15845999999999</v>
      </c>
      <c r="K139" s="139">
        <f>J139+F139</f>
        <v>673.24504899999999</v>
      </c>
      <c r="L139" s="115" t="s">
        <v>74</v>
      </c>
      <c r="M139" s="116"/>
      <c r="N139" s="391"/>
      <c r="O139" s="120">
        <v>300.10564799999997</v>
      </c>
      <c r="P139" s="120">
        <f>K139-O139</f>
        <v>373.13940100000002</v>
      </c>
      <c r="Q139" s="598">
        <v>373.13940100000002</v>
      </c>
      <c r="R139" s="370" t="s">
        <v>251</v>
      </c>
      <c r="S139" s="598"/>
      <c r="T139" s="579"/>
      <c r="U139" s="88"/>
      <c r="V139" s="9"/>
      <c r="W139" s="25"/>
      <c r="X139" s="87"/>
      <c r="Y139" s="87"/>
      <c r="Z139" s="87"/>
      <c r="AA139" s="87"/>
      <c r="AB139" s="87"/>
      <c r="AC139" s="88"/>
      <c r="AD139" s="88"/>
    </row>
    <row r="140" spans="1:48">
      <c r="C140" s="348">
        <v>29.9908</v>
      </c>
      <c r="D140" s="18" t="s">
        <v>79</v>
      </c>
      <c r="E140" s="523">
        <v>2</v>
      </c>
      <c r="F140" s="70">
        <v>373.16590200000002</v>
      </c>
      <c r="G140" s="115">
        <v>373.2296</v>
      </c>
      <c r="H140" s="116">
        <v>883400</v>
      </c>
      <c r="I140" s="117">
        <f>G140-F140</f>
        <v>6.3697999999988042E-2</v>
      </c>
      <c r="J140" s="87">
        <v>486.15845999999999</v>
      </c>
      <c r="K140" s="139">
        <f t="shared" ref="K140:K144" si="40">J140+F140</f>
        <v>859.32436200000006</v>
      </c>
      <c r="L140" s="115" t="s">
        <v>74</v>
      </c>
      <c r="M140" s="116"/>
      <c r="N140" s="391"/>
      <c r="O140" s="120">
        <v>300.10564799999997</v>
      </c>
      <c r="P140" s="120">
        <f t="shared" ref="P140:P145" si="41">K140-O140</f>
        <v>559.21871400000009</v>
      </c>
      <c r="Q140" s="598">
        <v>559.21871400000009</v>
      </c>
      <c r="R140" s="370"/>
      <c r="S140" s="598"/>
      <c r="T140" s="579"/>
      <c r="U140" s="88"/>
      <c r="V140" s="9"/>
      <c r="W140" s="25"/>
      <c r="X140" s="87"/>
      <c r="Y140" s="87"/>
      <c r="Z140" s="87"/>
      <c r="AA140" s="87"/>
      <c r="AB140" s="87"/>
      <c r="AC140" s="88"/>
      <c r="AD140" s="88"/>
    </row>
    <row r="141" spans="1:48">
      <c r="C141" s="11" t="s">
        <v>287</v>
      </c>
      <c r="D141" s="15" t="s">
        <v>56</v>
      </c>
      <c r="E141" s="523">
        <v>3</v>
      </c>
      <c r="F141" s="70">
        <v>638.22790699999996</v>
      </c>
      <c r="G141" s="115">
        <v>638.22889999999995</v>
      </c>
      <c r="H141" s="116">
        <v>99030</v>
      </c>
      <c r="I141" s="117">
        <f>G141-F141</f>
        <v>9.9299999999402644E-4</v>
      </c>
      <c r="J141" s="87">
        <v>486.15845999999999</v>
      </c>
      <c r="K141" s="139">
        <f t="shared" si="40"/>
        <v>1124.3863670000001</v>
      </c>
      <c r="L141" s="115" t="s">
        <v>93</v>
      </c>
      <c r="M141" s="300"/>
      <c r="N141" s="391"/>
      <c r="O141" s="120">
        <v>300.10564799999997</v>
      </c>
      <c r="P141" s="120">
        <f t="shared" si="41"/>
        <v>824.28071900000009</v>
      </c>
      <c r="Q141" s="598">
        <v>824.28071900000009</v>
      </c>
      <c r="R141" s="370"/>
      <c r="S141" s="598"/>
      <c r="T141" s="579"/>
      <c r="U141" s="88"/>
      <c r="V141" s="9"/>
      <c r="W141" s="25"/>
      <c r="X141" s="87"/>
      <c r="Y141" s="87"/>
      <c r="Z141" s="87"/>
      <c r="AA141" s="87"/>
      <c r="AB141" s="87"/>
      <c r="AC141" s="88"/>
      <c r="AD141" s="88"/>
    </row>
    <row r="142" spans="1:48">
      <c r="C142" s="41"/>
      <c r="D142" s="18" t="s">
        <v>459</v>
      </c>
      <c r="E142" s="523">
        <v>4</v>
      </c>
      <c r="F142" s="70">
        <v>752.27083400000004</v>
      </c>
      <c r="G142" s="115">
        <v>752.49969999999996</v>
      </c>
      <c r="H142" s="116">
        <v>19390</v>
      </c>
      <c r="I142" s="117">
        <f>G142-F142</f>
        <v>0.22886599999992541</v>
      </c>
      <c r="J142" s="87">
        <v>486.15845999999999</v>
      </c>
      <c r="K142" s="139">
        <f t="shared" si="40"/>
        <v>1238.429294</v>
      </c>
      <c r="L142" s="115" t="s">
        <v>93</v>
      </c>
      <c r="M142" s="300"/>
      <c r="N142" s="391"/>
      <c r="O142" s="120">
        <v>300.10564799999997</v>
      </c>
      <c r="P142" s="599">
        <f t="shared" si="41"/>
        <v>938.32364600000005</v>
      </c>
      <c r="Q142" s="600">
        <v>938.27940000000001</v>
      </c>
      <c r="R142" s="601">
        <v>7220</v>
      </c>
      <c r="S142" s="378">
        <f>Q142-P142</f>
        <v>-4.424600000004375E-2</v>
      </c>
      <c r="T142" s="579"/>
      <c r="U142" s="88"/>
      <c r="V142" s="9"/>
      <c r="W142" s="25"/>
      <c r="X142" s="87"/>
      <c r="Y142" s="87"/>
      <c r="Z142" s="87"/>
      <c r="AA142" s="87"/>
      <c r="AB142" s="87"/>
      <c r="AC142" s="88"/>
      <c r="AD142" s="88"/>
    </row>
    <row r="143" spans="1:48">
      <c r="C143" s="41"/>
      <c r="D143" s="18" t="s">
        <v>62</v>
      </c>
      <c r="E143" s="523">
        <v>5</v>
      </c>
      <c r="F143" s="70">
        <v>867.297777</v>
      </c>
      <c r="G143" s="115">
        <v>867.42290000000003</v>
      </c>
      <c r="H143" s="116">
        <v>137300</v>
      </c>
      <c r="I143" s="117">
        <f>G143-F143</f>
        <v>0.12512300000003052</v>
      </c>
      <c r="J143" s="87">
        <v>486.15845999999999</v>
      </c>
      <c r="K143" s="139">
        <f t="shared" si="40"/>
        <v>1353.4562369999999</v>
      </c>
      <c r="L143" s="115" t="s">
        <v>93</v>
      </c>
      <c r="M143" s="300"/>
      <c r="N143" s="391"/>
      <c r="O143" s="120">
        <v>300.10564799999997</v>
      </c>
      <c r="P143" s="120">
        <f t="shared" si="41"/>
        <v>1053.3505889999999</v>
      </c>
      <c r="Q143" s="598">
        <v>1053.3505889999999</v>
      </c>
      <c r="R143" s="370"/>
      <c r="S143" s="598"/>
      <c r="T143" s="579"/>
      <c r="U143" s="88"/>
      <c r="V143" s="9"/>
      <c r="W143" s="25"/>
      <c r="X143" s="87"/>
      <c r="Y143" s="87"/>
      <c r="Z143" s="87"/>
      <c r="AA143" s="87"/>
      <c r="AB143" s="87"/>
      <c r="AC143" s="88"/>
      <c r="AD143" s="88"/>
    </row>
    <row r="144" spans="1:48">
      <c r="C144" s="41"/>
      <c r="D144" s="18" t="s">
        <v>58</v>
      </c>
      <c r="E144" s="523">
        <v>6</v>
      </c>
      <c r="F144" s="70">
        <v>924.31924100000003</v>
      </c>
      <c r="G144" s="115" t="s">
        <v>74</v>
      </c>
      <c r="H144" s="300"/>
      <c r="I144" s="117"/>
      <c r="J144" s="87">
        <v>486.15845999999999</v>
      </c>
      <c r="K144" s="139">
        <f t="shared" si="40"/>
        <v>1410.477701</v>
      </c>
      <c r="L144" s="115" t="s">
        <v>93</v>
      </c>
      <c r="M144" s="300"/>
      <c r="N144" s="391"/>
      <c r="O144" s="120">
        <v>300.10564799999997</v>
      </c>
      <c r="P144" s="120">
        <f t="shared" si="41"/>
        <v>1110.3720530000001</v>
      </c>
      <c r="Q144" s="598">
        <v>1110.3720530000001</v>
      </c>
      <c r="R144" s="370"/>
      <c r="S144" s="598"/>
      <c r="T144" s="579"/>
      <c r="U144" s="88"/>
      <c r="V144" s="9"/>
      <c r="W144" s="25"/>
      <c r="X144" s="87"/>
      <c r="Y144" s="87"/>
      <c r="Z144" s="87"/>
      <c r="AA144" s="87"/>
      <c r="AB144" s="87"/>
      <c r="AC144" s="88"/>
      <c r="AD144" s="88"/>
    </row>
    <row r="145" spans="3:30">
      <c r="C145" s="41"/>
      <c r="D145" s="18" t="s">
        <v>59</v>
      </c>
      <c r="E145" s="523">
        <v>7</v>
      </c>
      <c r="F145" s="70"/>
      <c r="G145" s="115"/>
      <c r="H145" s="300"/>
      <c r="I145" s="117">
        <f>G145-F145</f>
        <v>0</v>
      </c>
      <c r="J145" s="519"/>
      <c r="K145" s="139"/>
      <c r="L145" s="115"/>
      <c r="M145" s="300"/>
      <c r="N145" s="251"/>
      <c r="O145" s="120">
        <v>300.10564799999997</v>
      </c>
      <c r="P145" s="120">
        <f t="shared" si="41"/>
        <v>-300.10564799999997</v>
      </c>
      <c r="Q145" s="598">
        <v>-300.10564799999997</v>
      </c>
      <c r="R145" s="370"/>
      <c r="S145" s="598"/>
      <c r="T145" s="579"/>
      <c r="U145" s="88"/>
      <c r="V145" s="9"/>
      <c r="W145" s="25"/>
      <c r="X145" s="87"/>
      <c r="Y145" s="87"/>
      <c r="Z145" s="87"/>
      <c r="AA145" s="87"/>
      <c r="AB145" s="87"/>
      <c r="AC145" s="88"/>
      <c r="AD145" s="88"/>
    </row>
    <row r="146" spans="3:30">
      <c r="C146" s="94"/>
      <c r="D146" s="38"/>
      <c r="E146" s="586"/>
      <c r="F146" s="38"/>
      <c r="G146" s="38"/>
      <c r="H146" s="38"/>
      <c r="I146" s="38"/>
      <c r="J146" s="587"/>
      <c r="K146" s="38"/>
      <c r="L146" s="38"/>
      <c r="M146" s="38">
        <f>SUM(M139:M145)</f>
        <v>0</v>
      </c>
      <c r="N146" s="38"/>
      <c r="O146" s="87"/>
      <c r="P146" s="87"/>
      <c r="Q146" s="87"/>
      <c r="R146" s="25"/>
      <c r="S146" s="87"/>
      <c r="T146" s="579"/>
      <c r="U146" s="88"/>
      <c r="V146" s="52">
        <f>SUM(V131:V132)</f>
        <v>240.084519</v>
      </c>
      <c r="W146" s="25"/>
      <c r="X146" s="87"/>
      <c r="Y146" s="87"/>
      <c r="Z146" s="87"/>
      <c r="AA146" s="87"/>
      <c r="AB146" s="87"/>
      <c r="AC146" s="88"/>
      <c r="AD146" s="88"/>
    </row>
    <row r="147" spans="3:30">
      <c r="C147" s="130"/>
      <c r="D147" s="130"/>
      <c r="E147" s="559"/>
      <c r="F147" s="130"/>
      <c r="G147" s="130"/>
      <c r="H147" s="130"/>
      <c r="I147" s="130"/>
      <c r="J147" s="130"/>
      <c r="K147" s="130"/>
      <c r="L147" s="130"/>
      <c r="M147" s="130">
        <v>1</v>
      </c>
      <c r="N147" s="130"/>
      <c r="O147" s="87"/>
      <c r="P147" s="87"/>
      <c r="Q147" s="87"/>
      <c r="R147" s="25"/>
      <c r="S147" s="87"/>
      <c r="T147" s="579"/>
      <c r="U147" s="88"/>
      <c r="V147" s="52"/>
      <c r="W147" s="25"/>
      <c r="X147" s="87"/>
      <c r="Y147" s="87"/>
      <c r="Z147" s="87"/>
      <c r="AA147" s="87"/>
      <c r="AB147" s="87"/>
      <c r="AC147" s="88"/>
      <c r="AD147" s="88"/>
    </row>
    <row r="148" spans="3:30">
      <c r="D148" s="87"/>
      <c r="E148" s="578"/>
      <c r="F148" s="87"/>
      <c r="G148" s="87"/>
      <c r="H148" s="25"/>
      <c r="I148" s="87"/>
      <c r="J148" s="87"/>
      <c r="K148" s="120"/>
      <c r="L148" s="87"/>
      <c r="M148" s="25"/>
      <c r="N148" s="87"/>
      <c r="O148" s="87"/>
      <c r="P148" s="87"/>
      <c r="Q148" s="87"/>
      <c r="R148" s="25"/>
      <c r="S148" s="87"/>
      <c r="T148" s="579"/>
      <c r="U148" s="88"/>
      <c r="V148" s="52"/>
      <c r="W148" s="25"/>
      <c r="X148" s="87"/>
      <c r="Y148" s="87"/>
      <c r="Z148" s="87"/>
      <c r="AA148" s="87"/>
      <c r="AB148" s="87"/>
      <c r="AC148" s="88"/>
      <c r="AD148" s="88"/>
    </row>
    <row r="149" spans="3:30">
      <c r="D149" s="87"/>
      <c r="E149" s="578"/>
      <c r="F149" s="87"/>
      <c r="G149" s="87"/>
      <c r="H149" s="25"/>
      <c r="I149" s="87"/>
      <c r="J149" s="87"/>
      <c r="K149" s="120"/>
      <c r="L149" s="87"/>
      <c r="M149" s="25"/>
      <c r="N149" s="87"/>
      <c r="O149" s="87"/>
      <c r="P149" s="87"/>
      <c r="Q149" s="87"/>
      <c r="R149" s="25"/>
      <c r="S149" s="87"/>
      <c r="T149" s="579"/>
      <c r="U149" s="88"/>
      <c r="V149" s="52"/>
      <c r="W149" s="25"/>
      <c r="X149" s="87"/>
      <c r="Y149" s="87"/>
      <c r="Z149" s="87"/>
      <c r="AA149" s="87"/>
      <c r="AB149" s="87"/>
      <c r="AC149" s="88"/>
      <c r="AD149" s="88"/>
    </row>
    <row r="150" spans="3:30">
      <c r="D150" s="87"/>
      <c r="E150" s="578"/>
      <c r="F150" s="87"/>
      <c r="G150" s="87"/>
      <c r="H150" s="25"/>
      <c r="I150" s="87"/>
      <c r="J150" s="87"/>
      <c r="K150" s="120"/>
      <c r="L150" s="87"/>
      <c r="M150" s="25"/>
      <c r="N150" s="87"/>
      <c r="O150" s="87"/>
      <c r="P150" s="87"/>
      <c r="Q150" s="87"/>
      <c r="R150" s="25"/>
      <c r="S150" s="87"/>
      <c r="T150" s="579"/>
      <c r="U150" s="88"/>
      <c r="V150" s="52"/>
      <c r="W150" s="25"/>
      <c r="X150" s="87"/>
      <c r="Y150" s="87"/>
      <c r="Z150" s="87"/>
      <c r="AA150" s="87"/>
      <c r="AB150" s="87"/>
      <c r="AC150" s="88"/>
      <c r="AD150" s="88"/>
    </row>
    <row r="151" spans="3:30">
      <c r="D151" s="87"/>
      <c r="E151" s="578"/>
      <c r="F151" s="87"/>
      <c r="G151" s="87"/>
      <c r="H151" s="25"/>
      <c r="I151" s="87"/>
      <c r="J151" s="87"/>
      <c r="K151" s="120"/>
      <c r="L151" s="87"/>
      <c r="M151" s="25"/>
      <c r="N151" s="87"/>
      <c r="O151" s="87"/>
      <c r="P151" s="87"/>
      <c r="Q151" s="87"/>
      <c r="R151" s="25"/>
      <c r="S151" s="87"/>
      <c r="T151" s="579"/>
      <c r="U151" s="88"/>
      <c r="V151" s="52"/>
      <c r="W151" s="25"/>
      <c r="X151" s="87"/>
      <c r="Y151" s="87"/>
      <c r="Z151" s="87"/>
      <c r="AA151" s="87"/>
      <c r="AB151" s="87"/>
      <c r="AC151" s="88"/>
      <c r="AD151" s="88"/>
    </row>
    <row r="152" spans="3:30">
      <c r="D152" s="87"/>
      <c r="E152" s="578"/>
      <c r="F152" s="87"/>
      <c r="G152" s="87"/>
      <c r="H152" s="25"/>
      <c r="I152" s="87"/>
      <c r="J152" s="87"/>
      <c r="K152" s="120"/>
      <c r="L152" s="87"/>
      <c r="M152" s="25"/>
      <c r="N152" s="87"/>
      <c r="O152" s="87"/>
      <c r="P152" s="87"/>
      <c r="Q152" s="87"/>
      <c r="R152" s="25"/>
      <c r="S152" s="87"/>
      <c r="T152" s="579"/>
      <c r="U152" s="88"/>
      <c r="V152" s="52"/>
      <c r="W152" s="25"/>
      <c r="X152" s="87"/>
      <c r="Y152" s="87"/>
      <c r="Z152" s="87"/>
      <c r="AA152" s="87"/>
      <c r="AB152" s="87"/>
      <c r="AC152" s="88"/>
      <c r="AD152" s="88"/>
    </row>
    <row r="153" spans="3:30">
      <c r="D153" s="87"/>
      <c r="E153" s="578"/>
      <c r="F153" s="87"/>
      <c r="G153" s="87"/>
      <c r="H153" s="25"/>
      <c r="I153" s="87"/>
      <c r="J153" s="87"/>
      <c r="K153" s="120"/>
      <c r="L153" s="87"/>
      <c r="M153" s="25"/>
      <c r="N153" s="87"/>
      <c r="O153" s="87"/>
      <c r="P153" s="87"/>
      <c r="Q153" s="87"/>
      <c r="R153" s="25"/>
      <c r="S153" s="87"/>
      <c r="T153" s="579"/>
      <c r="U153" s="88"/>
      <c r="V153" s="87"/>
      <c r="W153" s="25"/>
      <c r="X153" s="87"/>
      <c r="Y153" s="87"/>
      <c r="Z153" s="87"/>
      <c r="AA153" s="87"/>
      <c r="AB153" s="87"/>
      <c r="AC153" s="88"/>
      <c r="AD153" s="88"/>
    </row>
    <row r="154" spans="3:30">
      <c r="D154" s="87"/>
      <c r="E154" s="578"/>
      <c r="F154" s="87"/>
      <c r="G154" s="87"/>
      <c r="H154" s="25"/>
      <c r="I154" s="87"/>
      <c r="J154" s="87"/>
      <c r="K154" s="87"/>
      <c r="L154" s="87"/>
      <c r="M154" s="25"/>
      <c r="N154" s="87"/>
      <c r="O154" s="87"/>
      <c r="P154" s="87"/>
      <c r="Q154" s="87"/>
      <c r="R154" s="25"/>
      <c r="S154" s="87"/>
      <c r="T154" s="579"/>
      <c r="U154" s="88"/>
      <c r="V154" s="87"/>
      <c r="W154" s="25"/>
      <c r="X154" s="87"/>
      <c r="Y154" s="87"/>
      <c r="Z154" s="87"/>
      <c r="AA154" s="87"/>
      <c r="AB154" s="87"/>
      <c r="AC154" s="88"/>
      <c r="AD154" s="88"/>
    </row>
    <row r="155" spans="3:30">
      <c r="D155" s="87"/>
      <c r="E155" s="578"/>
      <c r="F155" s="87"/>
      <c r="G155" s="87"/>
      <c r="H155" s="25"/>
      <c r="I155" s="87"/>
      <c r="J155" s="87"/>
      <c r="K155" s="87"/>
      <c r="L155" s="87"/>
      <c r="M155" s="25"/>
      <c r="N155" s="87"/>
      <c r="O155" s="87"/>
      <c r="P155" s="87"/>
      <c r="Q155" s="87"/>
      <c r="R155" s="25"/>
      <c r="S155" s="87"/>
      <c r="T155" s="579"/>
      <c r="U155" s="88"/>
      <c r="V155" s="87"/>
      <c r="W155" s="25"/>
      <c r="X155" s="87"/>
      <c r="Y155" s="87"/>
      <c r="Z155" s="87"/>
      <c r="AA155" s="87"/>
      <c r="AB155" s="87"/>
      <c r="AC155" s="88"/>
      <c r="AD155" s="88"/>
    </row>
    <row r="156" spans="3:30">
      <c r="D156" s="87"/>
      <c r="E156" s="578"/>
      <c r="F156" s="87"/>
      <c r="G156" s="87"/>
      <c r="H156" s="25"/>
      <c r="I156" s="87"/>
      <c r="J156" s="87"/>
      <c r="K156" s="87"/>
      <c r="L156" s="87"/>
      <c r="M156" s="25"/>
      <c r="N156" s="87"/>
      <c r="O156" s="87"/>
      <c r="P156" s="87"/>
      <c r="Q156" s="87"/>
      <c r="R156" s="25"/>
      <c r="S156" s="87"/>
      <c r="T156" s="579"/>
      <c r="U156" s="88"/>
      <c r="V156" s="87"/>
      <c r="W156" s="25"/>
      <c r="X156" s="87"/>
      <c r="Y156" s="87"/>
      <c r="Z156" s="87"/>
      <c r="AA156" s="87"/>
      <c r="AB156" s="87"/>
      <c r="AC156" s="88"/>
      <c r="AD156" s="88"/>
    </row>
    <row r="157" spans="3:30">
      <c r="D157" s="87"/>
      <c r="E157" s="578"/>
      <c r="F157" s="87"/>
      <c r="G157" s="87"/>
      <c r="H157" s="25"/>
      <c r="I157" s="87"/>
      <c r="J157" s="87"/>
      <c r="K157" s="87"/>
      <c r="L157" s="87"/>
      <c r="M157" s="25"/>
      <c r="N157" s="87"/>
      <c r="O157" s="87"/>
      <c r="P157" s="87"/>
      <c r="Q157" s="87"/>
      <c r="R157" s="25"/>
      <c r="S157" s="87"/>
      <c r="T157" s="579"/>
      <c r="U157" s="88"/>
      <c r="V157" s="87"/>
      <c r="W157" s="25"/>
      <c r="X157" s="87"/>
      <c r="Y157" s="87"/>
      <c r="Z157" s="87"/>
      <c r="AA157" s="87"/>
      <c r="AB157" s="87"/>
      <c r="AC157" s="88"/>
      <c r="AD157" s="88"/>
    </row>
    <row r="158" spans="3:30">
      <c r="D158" s="87"/>
      <c r="E158" s="578"/>
      <c r="F158" s="87"/>
      <c r="G158" s="87"/>
      <c r="H158" s="25"/>
      <c r="I158" s="87"/>
      <c r="J158" s="87"/>
      <c r="K158" s="87"/>
      <c r="L158" s="87"/>
      <c r="M158" s="25"/>
      <c r="N158" s="87"/>
      <c r="O158" s="87"/>
      <c r="P158" s="87"/>
      <c r="Q158" s="87"/>
      <c r="R158" s="25"/>
      <c r="S158" s="87"/>
      <c r="T158" s="579"/>
      <c r="U158" s="88"/>
      <c r="V158" s="87"/>
      <c r="W158" s="25"/>
      <c r="X158" s="87"/>
      <c r="Y158" s="87"/>
      <c r="Z158" s="87"/>
      <c r="AA158" s="87"/>
      <c r="AB158" s="87"/>
      <c r="AC158" s="88"/>
      <c r="AD158" s="88"/>
    </row>
    <row r="159" spans="3:30">
      <c r="D159" s="87"/>
      <c r="E159" s="578"/>
      <c r="F159" s="87"/>
      <c r="G159" s="87"/>
      <c r="H159" s="25"/>
      <c r="I159" s="87"/>
      <c r="J159" s="87"/>
      <c r="K159" s="87"/>
      <c r="L159" s="87"/>
      <c r="M159" s="25"/>
      <c r="N159" s="87"/>
      <c r="O159" s="87"/>
      <c r="P159" s="87"/>
      <c r="Q159" s="87"/>
      <c r="R159" s="25"/>
      <c r="S159" s="87"/>
      <c r="T159" s="579"/>
      <c r="U159" s="88"/>
      <c r="V159" s="87"/>
      <c r="W159" s="25"/>
      <c r="X159" s="87"/>
      <c r="Y159" s="87"/>
      <c r="Z159" s="87"/>
      <c r="AA159" s="87"/>
      <c r="AB159" s="87"/>
      <c r="AC159" s="88"/>
      <c r="AD159" s="88"/>
    </row>
    <row r="160" spans="3:30">
      <c r="D160" s="87"/>
      <c r="E160" s="578"/>
      <c r="F160" s="11" t="s">
        <v>67</v>
      </c>
      <c r="G160" s="11" t="s">
        <v>68</v>
      </c>
      <c r="H160" s="11" t="s">
        <v>64</v>
      </c>
      <c r="I160" s="41" t="s">
        <v>137</v>
      </c>
      <c r="J160" s="87"/>
      <c r="K160" s="87"/>
      <c r="L160" s="87"/>
      <c r="M160" s="25"/>
      <c r="N160" s="87"/>
      <c r="O160" s="87"/>
      <c r="P160" s="87"/>
      <c r="Q160" s="87"/>
      <c r="R160" s="25"/>
      <c r="S160" s="87"/>
      <c r="T160" s="579"/>
      <c r="U160" s="88"/>
      <c r="V160" s="87"/>
      <c r="W160" s="25"/>
      <c r="X160" s="87"/>
      <c r="Y160" s="87"/>
      <c r="Z160" s="87"/>
      <c r="AA160" s="87"/>
      <c r="AB160" s="87"/>
      <c r="AC160" s="88"/>
      <c r="AD160" s="88"/>
    </row>
    <row r="161" spans="3:89">
      <c r="C161" s="89" t="s">
        <v>138</v>
      </c>
      <c r="D161" s="90" t="s">
        <v>139</v>
      </c>
      <c r="F161" s="9">
        <v>894.35628346999999</v>
      </c>
      <c r="G161" s="9" t="s">
        <v>74</v>
      </c>
      <c r="U161" s="9"/>
      <c r="W161" s="46"/>
    </row>
    <row r="162" spans="3:89">
      <c r="C162" s="89" t="s">
        <v>138</v>
      </c>
      <c r="D162" s="90" t="s">
        <v>141</v>
      </c>
      <c r="F162" s="9">
        <v>447.68177973500002</v>
      </c>
      <c r="G162" s="9">
        <v>447.59410000000003</v>
      </c>
      <c r="H162" s="313">
        <v>3760</v>
      </c>
      <c r="I162" s="92">
        <f>G162-F162</f>
        <v>-8.7679734999994707E-2</v>
      </c>
      <c r="J162" s="507" t="s">
        <v>515</v>
      </c>
      <c r="K162" s="479"/>
      <c r="L162" s="479"/>
      <c r="M162" s="479"/>
      <c r="N162" s="479"/>
      <c r="O162" s="407"/>
      <c r="P162" s="407"/>
      <c r="Q162" s="407"/>
      <c r="R162" s="407"/>
      <c r="T162" s="563" t="s">
        <v>516</v>
      </c>
      <c r="U162" s="514">
        <v>42.021797999999997</v>
      </c>
    </row>
    <row r="163" spans="3:89">
      <c r="C163" s="41" t="s">
        <v>142</v>
      </c>
      <c r="D163" s="90" t="s">
        <v>139</v>
      </c>
      <c r="F163" s="9">
        <v>918.36752546999992</v>
      </c>
      <c r="G163" s="9" t="s">
        <v>74</v>
      </c>
      <c r="I163" s="92"/>
      <c r="J163" s="9" t="s">
        <v>300</v>
      </c>
      <c r="P163" s="46"/>
      <c r="U163" s="602">
        <v>42.021799999999999</v>
      </c>
      <c r="W163" s="46"/>
    </row>
    <row r="164" spans="3:89">
      <c r="C164" s="41" t="s">
        <v>142</v>
      </c>
      <c r="D164" s="90" t="s">
        <v>141</v>
      </c>
      <c r="F164" s="9">
        <v>459.68740073499998</v>
      </c>
      <c r="G164" s="9" t="s">
        <v>74</v>
      </c>
      <c r="H164" s="46"/>
      <c r="I164" s="92"/>
      <c r="J164" s="9"/>
      <c r="U164" s="9"/>
      <c r="W164" s="46"/>
    </row>
    <row r="165" spans="3:89">
      <c r="C165" s="41" t="s">
        <v>144</v>
      </c>
      <c r="D165" s="90" t="s">
        <v>139</v>
      </c>
      <c r="F165" s="9">
        <v>936.37810547000004</v>
      </c>
      <c r="G165" s="9">
        <v>936.49651825000001</v>
      </c>
      <c r="H165" s="46">
        <v>182500</v>
      </c>
      <c r="I165" s="92">
        <f>G165-F165</f>
        <v>0.11841277999997146</v>
      </c>
      <c r="J165" s="9" t="s">
        <v>301</v>
      </c>
      <c r="U165" s="9"/>
      <c r="W165" s="46"/>
    </row>
    <row r="166" spans="3:89">
      <c r="C166" s="41" t="s">
        <v>144</v>
      </c>
      <c r="D166" s="90" t="s">
        <v>141</v>
      </c>
      <c r="F166" s="9">
        <v>468.69269073500004</v>
      </c>
      <c r="G166" s="9">
        <v>468.8605</v>
      </c>
      <c r="H166" s="140">
        <v>6396000</v>
      </c>
      <c r="I166" s="92">
        <f>G166-F166</f>
        <v>0.16780926499995985</v>
      </c>
      <c r="J166" s="9"/>
      <c r="N166" s="41"/>
      <c r="S166" s="88">
        <v>162.05282</v>
      </c>
    </row>
    <row r="167" spans="3:89">
      <c r="C167" s="41" t="s">
        <v>213</v>
      </c>
      <c r="D167" s="90" t="s">
        <v>141</v>
      </c>
      <c r="F167" s="9">
        <v>474.69267873500002</v>
      </c>
      <c r="G167" s="129">
        <v>474.50150000000002</v>
      </c>
      <c r="H167" s="147">
        <v>16100</v>
      </c>
      <c r="I167" s="301">
        <f>G167-F167</f>
        <v>-0.19117873499999405</v>
      </c>
      <c r="J167" s="129" t="s">
        <v>517</v>
      </c>
      <c r="K167" s="4" t="s">
        <v>214</v>
      </c>
      <c r="L167" s="8"/>
      <c r="N167" s="92"/>
      <c r="S167" s="602">
        <v>42.021799999999999</v>
      </c>
      <c r="U167" t="s">
        <v>518</v>
      </c>
      <c r="W167" t="s">
        <v>482</v>
      </c>
    </row>
    <row r="168" spans="3:89">
      <c r="C168" s="41" t="s">
        <v>215</v>
      </c>
      <c r="D168" s="90" t="s">
        <v>141</v>
      </c>
      <c r="F168" s="9">
        <v>489.69796073500004</v>
      </c>
      <c r="G168" s="9">
        <v>489.81979999999999</v>
      </c>
      <c r="H168" s="77">
        <v>428800</v>
      </c>
      <c r="I168" s="92">
        <f>G168-F168</f>
        <v>0.12183926499994868</v>
      </c>
      <c r="J168" s="9" t="s">
        <v>216</v>
      </c>
      <c r="S168" s="9">
        <v>204.07461999999998</v>
      </c>
    </row>
    <row r="169" spans="3:89">
      <c r="C169" s="41" t="s">
        <v>217</v>
      </c>
      <c r="D169" s="90" t="s">
        <v>141</v>
      </c>
      <c r="F169" s="9">
        <v>504.703243235</v>
      </c>
      <c r="G169" s="9">
        <v>504.47579999999999</v>
      </c>
      <c r="H169" s="46">
        <v>14370</v>
      </c>
      <c r="I169" s="92">
        <f>G169-F169</f>
        <v>-0.22744323500000974</v>
      </c>
      <c r="J169" s="9" t="s">
        <v>149</v>
      </c>
      <c r="K169" t="s">
        <v>218</v>
      </c>
    </row>
    <row r="171" spans="3:89">
      <c r="F171" s="9" t="s">
        <v>519</v>
      </c>
      <c r="G171" s="9">
        <v>460.34609999999998</v>
      </c>
      <c r="H171" s="46">
        <v>3224000</v>
      </c>
      <c r="I171" s="9"/>
    </row>
    <row r="174" spans="3:89">
      <c r="L174" s="40" t="s">
        <v>272</v>
      </c>
      <c r="P174" s="522" t="s">
        <v>149</v>
      </c>
      <c r="Q174" s="40" t="s">
        <v>134</v>
      </c>
      <c r="U174" s="522" t="s">
        <v>149</v>
      </c>
      <c r="V174" s="40" t="s">
        <v>135</v>
      </c>
      <c r="AM174" s="129"/>
      <c r="AN174" s="129"/>
      <c r="AO174" s="129"/>
      <c r="AP174" s="129"/>
      <c r="AR174" s="82"/>
      <c r="AS174" s="82"/>
      <c r="AT174" s="82"/>
      <c r="AU174" s="82"/>
      <c r="AW174" s="4"/>
      <c r="AX174" s="4" t="s">
        <v>149</v>
      </c>
      <c r="AY174" s="4" t="s">
        <v>134</v>
      </c>
      <c r="AZ174" s="4"/>
      <c r="BB174" s="129"/>
      <c r="BC174" s="4" t="s">
        <v>149</v>
      </c>
      <c r="BD174" s="4" t="s">
        <v>135</v>
      </c>
      <c r="BE174" s="4"/>
      <c r="BH174" s="82"/>
      <c r="BI174" s="82"/>
      <c r="BJ174" s="82"/>
      <c r="BM174" s="76"/>
      <c r="BN174" s="76"/>
      <c r="BO174" s="76"/>
      <c r="BP174" s="76"/>
      <c r="BQ174" s="76"/>
      <c r="BR174" s="76"/>
      <c r="BS174" s="76"/>
      <c r="BT174" s="76"/>
      <c r="BU174" s="76"/>
      <c r="BV174" s="76"/>
      <c r="BW174" s="76"/>
      <c r="BX174" s="76"/>
      <c r="BY174" s="76"/>
      <c r="BZ174" s="76"/>
      <c r="CA174" s="76"/>
      <c r="CB174" s="76"/>
      <c r="CC174" s="76"/>
      <c r="CD174" s="76"/>
      <c r="CG174" s="9"/>
      <c r="CK174" s="9"/>
    </row>
    <row r="175" spans="3:89">
      <c r="C175" s="53" t="s">
        <v>114</v>
      </c>
      <c r="D175" s="54" t="s">
        <v>520</v>
      </c>
      <c r="E175" s="523"/>
      <c r="F175" s="13" t="s">
        <v>43</v>
      </c>
      <c r="G175" s="55" t="s">
        <v>43</v>
      </c>
      <c r="H175" s="55"/>
      <c r="I175" s="55" t="s">
        <v>61</v>
      </c>
      <c r="J175" s="55"/>
      <c r="K175" s="56" t="s">
        <v>43</v>
      </c>
      <c r="L175" s="22" t="s">
        <v>43</v>
      </c>
      <c r="M175" s="55"/>
      <c r="N175" s="55" t="s">
        <v>116</v>
      </c>
      <c r="O175" s="55"/>
      <c r="P175" s="339" t="s">
        <v>43</v>
      </c>
      <c r="Q175" s="22" t="s">
        <v>43</v>
      </c>
      <c r="R175" s="55"/>
      <c r="S175" s="55" t="s">
        <v>116</v>
      </c>
      <c r="T175" s="55"/>
      <c r="U175" s="60" t="s">
        <v>43</v>
      </c>
      <c r="V175" s="22" t="s">
        <v>43</v>
      </c>
      <c r="W175" s="61"/>
      <c r="X175" s="55" t="s">
        <v>116</v>
      </c>
      <c r="Y175" s="11"/>
      <c r="Z175" s="11"/>
      <c r="AA175" s="54" t="s">
        <v>520</v>
      </c>
      <c r="AB175" s="523"/>
      <c r="AD175" s="9" t="s">
        <v>43</v>
      </c>
      <c r="AE175" s="9" t="s">
        <v>43</v>
      </c>
      <c r="AG175" s="92" t="s">
        <v>61</v>
      </c>
      <c r="AI175" s="9" t="s">
        <v>43</v>
      </c>
      <c r="AJ175" s="9" t="s">
        <v>43</v>
      </c>
      <c r="AL175" s="92" t="s">
        <v>61</v>
      </c>
      <c r="AM175" s="9" t="s">
        <v>422</v>
      </c>
      <c r="AN175" s="9" t="s">
        <v>43</v>
      </c>
      <c r="AO175" s="9" t="s">
        <v>43</v>
      </c>
      <c r="AQ175" s="92" t="s">
        <v>61</v>
      </c>
      <c r="AR175" s="9" t="s">
        <v>422</v>
      </c>
      <c r="AS175" s="9" t="s">
        <v>43</v>
      </c>
      <c r="AT175" s="9" t="s">
        <v>43</v>
      </c>
      <c r="AV175" s="92" t="s">
        <v>61</v>
      </c>
      <c r="AX175" t="s">
        <v>43</v>
      </c>
      <c r="AY175" t="s">
        <v>43</v>
      </c>
      <c r="BA175" t="s">
        <v>61</v>
      </c>
      <c r="BB175" s="9"/>
      <c r="BC175" t="s">
        <v>43</v>
      </c>
      <c r="BD175" t="s">
        <v>43</v>
      </c>
      <c r="BE175" s="46"/>
      <c r="BF175" s="9" t="s">
        <v>61</v>
      </c>
      <c r="BH175" s="9" t="s">
        <v>43</v>
      </c>
      <c r="BI175" s="9" t="s">
        <v>43</v>
      </c>
      <c r="BK175" s="9" t="s">
        <v>61</v>
      </c>
      <c r="BM175" s="9" t="s">
        <v>43</v>
      </c>
      <c r="BN175" s="9" t="s">
        <v>43</v>
      </c>
      <c r="BP175" s="9" t="s">
        <v>61</v>
      </c>
      <c r="BR175" s="9" t="s">
        <v>43</v>
      </c>
      <c r="BS175" s="9" t="s">
        <v>43</v>
      </c>
      <c r="BU175" s="9" t="s">
        <v>61</v>
      </c>
      <c r="BW175" s="9" t="s">
        <v>43</v>
      </c>
      <c r="BX175" s="9" t="s">
        <v>43</v>
      </c>
      <c r="BZ175" s="9" t="s">
        <v>61</v>
      </c>
      <c r="CB175" s="9" t="s">
        <v>43</v>
      </c>
      <c r="CC175" s="9" t="s">
        <v>43</v>
      </c>
      <c r="CE175" s="9" t="s">
        <v>61</v>
      </c>
      <c r="CF175" s="9" t="s">
        <v>422</v>
      </c>
      <c r="CG175" s="9"/>
      <c r="CK175" s="9"/>
    </row>
    <row r="176" spans="3:89">
      <c r="C176" s="345" t="s">
        <v>521</v>
      </c>
      <c r="D176" s="13" t="s">
        <v>45</v>
      </c>
      <c r="E176" s="523"/>
      <c r="F176" s="64" t="s">
        <v>67</v>
      </c>
      <c r="G176" s="55" t="s">
        <v>68</v>
      </c>
      <c r="H176" s="55" t="s">
        <v>64</v>
      </c>
      <c r="I176" s="55" t="s">
        <v>65</v>
      </c>
      <c r="J176" s="55"/>
      <c r="K176" s="56" t="s">
        <v>119</v>
      </c>
      <c r="L176" s="22" t="s">
        <v>119</v>
      </c>
      <c r="M176" s="22" t="s">
        <v>64</v>
      </c>
      <c r="N176" s="55" t="s">
        <v>65</v>
      </c>
      <c r="O176" s="55"/>
      <c r="P176" s="339" t="s">
        <v>124</v>
      </c>
      <c r="Q176" s="22" t="s">
        <v>124</v>
      </c>
      <c r="R176" s="22" t="s">
        <v>64</v>
      </c>
      <c r="S176" s="55" t="s">
        <v>65</v>
      </c>
      <c r="T176" s="55"/>
      <c r="U176" s="60" t="s">
        <v>126</v>
      </c>
      <c r="V176" s="22" t="s">
        <v>126</v>
      </c>
      <c r="W176" s="23" t="s">
        <v>64</v>
      </c>
      <c r="X176" s="55" t="s">
        <v>65</v>
      </c>
      <c r="Y176" s="11"/>
      <c r="Z176" s="11"/>
      <c r="AA176" s="13" t="s">
        <v>45</v>
      </c>
      <c r="AB176" s="523"/>
      <c r="AD176" s="9" t="s">
        <v>67</v>
      </c>
      <c r="AE176" s="9" t="s">
        <v>68</v>
      </c>
      <c r="AF176" s="9" t="s">
        <v>64</v>
      </c>
      <c r="AG176" s="92" t="s">
        <v>65</v>
      </c>
      <c r="AI176" s="186" t="s">
        <v>119</v>
      </c>
      <c r="AJ176" s="9" t="s">
        <v>119</v>
      </c>
      <c r="AK176" s="9" t="s">
        <v>64</v>
      </c>
      <c r="AL176" s="92" t="s">
        <v>65</v>
      </c>
      <c r="AM176" s="9">
        <v>120</v>
      </c>
      <c r="AN176" s="212" t="s">
        <v>120</v>
      </c>
      <c r="AO176" s="9" t="s">
        <v>120</v>
      </c>
      <c r="AP176" s="9" t="s">
        <v>64</v>
      </c>
      <c r="AQ176" s="92" t="s">
        <v>65</v>
      </c>
      <c r="AR176" s="9" t="s">
        <v>121</v>
      </c>
      <c r="AS176" s="212" t="s">
        <v>122</v>
      </c>
      <c r="AT176" s="9" t="s">
        <v>122</v>
      </c>
      <c r="AU176" s="9" t="s">
        <v>64</v>
      </c>
      <c r="AV176" s="92" t="s">
        <v>65</v>
      </c>
      <c r="AX176" s="603" t="s">
        <v>124</v>
      </c>
      <c r="AY176" t="s">
        <v>124</v>
      </c>
      <c r="AZ176" s="46" t="s">
        <v>64</v>
      </c>
      <c r="BA176" t="s">
        <v>65</v>
      </c>
      <c r="BB176" s="9"/>
      <c r="BC176" s="603" t="s">
        <v>126</v>
      </c>
      <c r="BD176" t="s">
        <v>126</v>
      </c>
      <c r="BE176" s="46" t="s">
        <v>64</v>
      </c>
      <c r="BF176" s="9" t="s">
        <v>65</v>
      </c>
      <c r="BG176" s="9" t="s">
        <v>131</v>
      </c>
      <c r="BH176" s="212" t="s">
        <v>132</v>
      </c>
      <c r="BI176" s="9" t="s">
        <v>132</v>
      </c>
      <c r="BJ176" s="9" t="s">
        <v>64</v>
      </c>
      <c r="BK176" s="9" t="s">
        <v>65</v>
      </c>
      <c r="BM176" s="9" t="s">
        <v>127</v>
      </c>
      <c r="BN176" s="9" t="s">
        <v>127</v>
      </c>
      <c r="BO176" s="9" t="s">
        <v>64</v>
      </c>
      <c r="BP176" s="9" t="s">
        <v>65</v>
      </c>
      <c r="BR176" s="9" t="s">
        <v>128</v>
      </c>
      <c r="BS176" s="9" t="s">
        <v>128</v>
      </c>
      <c r="BT176" s="9" t="s">
        <v>64</v>
      </c>
      <c r="BU176" s="9" t="s">
        <v>65</v>
      </c>
      <c r="BW176" s="9" t="s">
        <v>129</v>
      </c>
      <c r="BX176" s="9" t="s">
        <v>129</v>
      </c>
      <c r="BY176" s="9" t="s">
        <v>64</v>
      </c>
      <c r="BZ176" s="9" t="s">
        <v>65</v>
      </c>
      <c r="CB176" s="9" t="s">
        <v>130</v>
      </c>
      <c r="CC176" s="9" t="s">
        <v>130</v>
      </c>
      <c r="CD176" s="9" t="s">
        <v>64</v>
      </c>
      <c r="CE176" s="9" t="s">
        <v>65</v>
      </c>
      <c r="CF176" s="9" t="s">
        <v>131</v>
      </c>
      <c r="CG176" s="9"/>
      <c r="CK176" s="9"/>
    </row>
    <row r="177" spans="1:89">
      <c r="C177" s="209" t="s">
        <v>133</v>
      </c>
      <c r="D177" s="18" t="s">
        <v>79</v>
      </c>
      <c r="E177" s="523">
        <v>7</v>
      </c>
      <c r="F177" s="12"/>
      <c r="G177" s="55"/>
      <c r="H177" s="55"/>
      <c r="I177" s="55"/>
      <c r="J177" s="66"/>
      <c r="K177" s="56" t="s">
        <v>67</v>
      </c>
      <c r="L177" s="22" t="s">
        <v>68</v>
      </c>
      <c r="M177" s="31"/>
      <c r="N177" s="27"/>
      <c r="O177" s="40" t="s">
        <v>134</v>
      </c>
      <c r="P177" s="339" t="s">
        <v>67</v>
      </c>
      <c r="Q177" s="22" t="s">
        <v>68</v>
      </c>
      <c r="R177" s="27"/>
      <c r="S177" s="27"/>
      <c r="T177" s="27"/>
      <c r="U177" s="60" t="s">
        <v>67</v>
      </c>
      <c r="V177" s="22" t="s">
        <v>68</v>
      </c>
      <c r="W177" s="31"/>
      <c r="X177" s="27"/>
      <c r="AA177" s="18" t="s">
        <v>79</v>
      </c>
      <c r="AB177" s="523">
        <v>7</v>
      </c>
      <c r="AC177" s="9">
        <v>11</v>
      </c>
      <c r="AI177" s="9" t="s">
        <v>67</v>
      </c>
      <c r="AJ177" s="9" t="s">
        <v>68</v>
      </c>
      <c r="AM177" s="9" t="s">
        <v>100</v>
      </c>
      <c r="AN177" s="9" t="s">
        <v>67</v>
      </c>
      <c r="AO177" s="9" t="s">
        <v>68</v>
      </c>
      <c r="AS177" s="9" t="s">
        <v>67</v>
      </c>
      <c r="AT177" s="9" t="s">
        <v>68</v>
      </c>
      <c r="AW177" t="s">
        <v>134</v>
      </c>
      <c r="AX177" s="9" t="s">
        <v>67</v>
      </c>
      <c r="AY177" s="9" t="s">
        <v>68</v>
      </c>
      <c r="AZ177" s="46"/>
      <c r="BB177" s="9"/>
      <c r="BC177" s="9" t="s">
        <v>67</v>
      </c>
      <c r="BD177" s="9" t="s">
        <v>68</v>
      </c>
      <c r="BE177" s="46"/>
      <c r="BH177" s="9" t="s">
        <v>67</v>
      </c>
      <c r="BI177" s="9" t="s">
        <v>68</v>
      </c>
      <c r="BM177" s="9" t="s">
        <v>67</v>
      </c>
      <c r="BN177" s="9" t="s">
        <v>68</v>
      </c>
      <c r="BR177" s="9" t="s">
        <v>67</v>
      </c>
      <c r="BS177" s="9" t="s">
        <v>68</v>
      </c>
      <c r="BW177" s="9" t="s">
        <v>67</v>
      </c>
      <c r="BX177" s="9" t="s">
        <v>68</v>
      </c>
      <c r="CB177" s="9" t="s">
        <v>67</v>
      </c>
      <c r="CC177" s="9" t="s">
        <v>68</v>
      </c>
      <c r="CG177" s="9"/>
      <c r="CK177" s="9"/>
    </row>
    <row r="178" spans="1:89">
      <c r="C178" s="348">
        <v>30.090399999999999</v>
      </c>
      <c r="D178" s="18" t="s">
        <v>79</v>
      </c>
      <c r="E178" s="523">
        <v>6</v>
      </c>
      <c r="F178" s="70">
        <v>912.35160399999995</v>
      </c>
      <c r="G178" s="70">
        <v>912.45039999999995</v>
      </c>
      <c r="H178" s="349">
        <v>414500</v>
      </c>
      <c r="I178" s="29">
        <f t="shared" ref="I178:I183" si="42">G178-F178</f>
        <v>9.8795999999993001E-2</v>
      </c>
      <c r="J178" s="71">
        <v>162.05282</v>
      </c>
      <c r="K178" s="36">
        <f t="shared" ref="K178:K183" si="43">F178+J178</f>
        <v>1074.4044239999998</v>
      </c>
      <c r="L178" s="30" t="s">
        <v>93</v>
      </c>
      <c r="M178" s="349"/>
      <c r="N178" s="29"/>
      <c r="O178" s="9">
        <v>72.021124999999998</v>
      </c>
      <c r="P178" s="33">
        <f t="shared" ref="P178:P183" si="44">F178+O178</f>
        <v>984.37272899999994</v>
      </c>
      <c r="Q178" s="29" t="s">
        <v>74</v>
      </c>
      <c r="R178" s="351"/>
      <c r="S178" s="29"/>
      <c r="T178" s="9">
        <v>12</v>
      </c>
      <c r="U178" s="75">
        <f t="shared" ref="U178:U183" si="45">F178+T178</f>
        <v>924.35160399999995</v>
      </c>
      <c r="V178" s="30" t="s">
        <v>74</v>
      </c>
      <c r="W178" s="31"/>
      <c r="X178" s="29"/>
      <c r="Y178" s="92"/>
      <c r="Z178" s="92"/>
      <c r="AA178" s="18" t="s">
        <v>79</v>
      </c>
      <c r="AB178" s="523">
        <v>6</v>
      </c>
      <c r="AW178">
        <v>72.021124999999998</v>
      </c>
      <c r="AX178" s="9">
        <v>984.37272899999994</v>
      </c>
      <c r="AY178" s="9" t="s">
        <v>74</v>
      </c>
      <c r="AZ178" s="46"/>
      <c r="BB178" s="9">
        <v>12</v>
      </c>
      <c r="BC178" s="9">
        <v>924.35160399999995</v>
      </c>
      <c r="BD178" s="9" t="s">
        <v>74</v>
      </c>
      <c r="BE178" s="46"/>
      <c r="BG178">
        <v>54.010559999999998</v>
      </c>
      <c r="BL178" s="9">
        <v>144.04230000000001</v>
      </c>
      <c r="BQ178" s="9">
        <v>126.0317</v>
      </c>
      <c r="BV178" s="9">
        <v>108.0211</v>
      </c>
      <c r="CA178" s="9">
        <v>78.010599999999997</v>
      </c>
      <c r="CG178" s="9"/>
      <c r="CK178" s="9"/>
    </row>
    <row r="179" spans="1:89" s="189" customFormat="1">
      <c r="C179" s="138" t="s">
        <v>287</v>
      </c>
      <c r="D179" s="15" t="s">
        <v>56</v>
      </c>
      <c r="E179" s="523">
        <v>5</v>
      </c>
      <c r="F179" s="70">
        <v>726.272291</v>
      </c>
      <c r="G179" s="70">
        <v>726.36159999999995</v>
      </c>
      <c r="H179" s="358">
        <v>5466000</v>
      </c>
      <c r="I179" s="604">
        <f t="shared" si="42"/>
        <v>8.930899999995745E-2</v>
      </c>
      <c r="J179" s="71">
        <v>162.05282</v>
      </c>
      <c r="K179" s="139">
        <f t="shared" si="43"/>
        <v>888.32511099999999</v>
      </c>
      <c r="L179" s="139">
        <v>888.70730000000003</v>
      </c>
      <c r="M179" s="93">
        <v>10920</v>
      </c>
      <c r="N179" s="605">
        <f>L179-K179</f>
        <v>0.38218900000003941</v>
      </c>
      <c r="O179" s="139">
        <v>72.021124999999998</v>
      </c>
      <c r="P179" s="139">
        <f t="shared" si="44"/>
        <v>798.29341599999998</v>
      </c>
      <c r="Q179" s="139">
        <v>798.33010000000002</v>
      </c>
      <c r="R179" s="93">
        <v>3601</v>
      </c>
      <c r="S179" s="605">
        <f>Q179-P179</f>
        <v>3.6684000000036576E-2</v>
      </c>
      <c r="T179" s="139">
        <v>12</v>
      </c>
      <c r="U179" s="139">
        <f t="shared" si="45"/>
        <v>738.272291</v>
      </c>
      <c r="V179" s="139" t="s">
        <v>74</v>
      </c>
      <c r="W179" s="93"/>
      <c r="X179" s="605"/>
      <c r="Y179" s="605"/>
      <c r="Z179" s="605"/>
      <c r="AA179" s="606" t="s">
        <v>56</v>
      </c>
      <c r="AB179" s="607">
        <v>5</v>
      </c>
      <c r="AC179" s="139"/>
      <c r="AD179" s="139"/>
      <c r="AE179" s="139"/>
      <c r="AF179" s="139"/>
      <c r="AG179" s="605"/>
      <c r="AH179" s="139"/>
      <c r="AI179" s="139"/>
      <c r="AJ179" s="139"/>
      <c r="AK179" s="139"/>
      <c r="AL179" s="605"/>
      <c r="AM179" s="139"/>
      <c r="AN179" s="139"/>
      <c r="AO179" s="139"/>
      <c r="AP179" s="139"/>
      <c r="AQ179" s="605"/>
      <c r="AR179" s="139"/>
      <c r="AS179" s="139"/>
      <c r="AT179" s="139"/>
      <c r="AU179" s="139"/>
      <c r="AV179" s="605"/>
      <c r="AW179" s="189">
        <v>72.021124999999998</v>
      </c>
      <c r="AX179" s="139">
        <v>798.29341599999998</v>
      </c>
      <c r="AY179" s="139">
        <v>798.33010000000002</v>
      </c>
      <c r="AZ179" s="140">
        <v>3601</v>
      </c>
      <c r="BA179" s="189">
        <v>3.6684000000036576E-2</v>
      </c>
      <c r="BB179" s="139">
        <v>12</v>
      </c>
      <c r="BC179" s="139">
        <v>738.272291</v>
      </c>
      <c r="BD179" s="139" t="s">
        <v>74</v>
      </c>
      <c r="BE179" s="140"/>
      <c r="BF179" s="139"/>
      <c r="BG179">
        <v>54.010559999999998</v>
      </c>
      <c r="BH179" s="139"/>
      <c r="BI179" s="139"/>
      <c r="BJ179" s="139"/>
      <c r="BK179" s="139"/>
      <c r="BL179" s="9">
        <v>144.04230000000001</v>
      </c>
      <c r="BM179" s="139"/>
      <c r="BN179" s="139"/>
      <c r="BO179" s="139"/>
      <c r="BP179" s="139"/>
      <c r="BQ179" s="9">
        <v>126.0317</v>
      </c>
      <c r="BR179" s="139"/>
      <c r="BS179" s="139"/>
      <c r="BT179" s="139"/>
      <c r="BU179" s="139"/>
      <c r="BV179" s="9">
        <v>108.0211</v>
      </c>
      <c r="BW179" s="139"/>
      <c r="BX179" s="139"/>
      <c r="BY179" s="139"/>
      <c r="BZ179" s="139"/>
      <c r="CA179" s="9">
        <v>78.010599999999997</v>
      </c>
      <c r="CB179" s="139"/>
      <c r="CC179" s="139"/>
      <c r="CD179" s="139"/>
      <c r="CE179" s="139"/>
      <c r="CF179" s="139"/>
      <c r="CK179" s="139"/>
    </row>
    <row r="180" spans="1:89">
      <c r="D180" s="18" t="s">
        <v>459</v>
      </c>
      <c r="E180" s="523">
        <v>4</v>
      </c>
      <c r="F180" s="70">
        <v>461.210286</v>
      </c>
      <c r="G180" s="70">
        <v>461.27721838000002</v>
      </c>
      <c r="H180" s="349">
        <v>1838000</v>
      </c>
      <c r="I180" s="29">
        <f t="shared" si="42"/>
        <v>6.693238000002566E-2</v>
      </c>
      <c r="J180" s="71">
        <v>162.05282</v>
      </c>
      <c r="K180" s="36">
        <f t="shared" si="43"/>
        <v>623.26310599999999</v>
      </c>
      <c r="L180" s="30" t="s">
        <v>74</v>
      </c>
      <c r="M180" s="349"/>
      <c r="N180" s="29"/>
      <c r="O180" s="9">
        <v>72.021124999999998</v>
      </c>
      <c r="P180" s="33">
        <f t="shared" si="44"/>
        <v>533.23141099999998</v>
      </c>
      <c r="Q180" s="30" t="s">
        <v>74</v>
      </c>
      <c r="R180" s="349"/>
      <c r="S180" s="29"/>
      <c r="T180" s="9">
        <v>12</v>
      </c>
      <c r="U180" s="75">
        <f t="shared" si="45"/>
        <v>473.210286</v>
      </c>
      <c r="V180" s="75">
        <v>473.4203</v>
      </c>
      <c r="W180" s="358">
        <v>31170</v>
      </c>
      <c r="X180" s="361">
        <f>V180-U180</f>
        <v>0.21001400000000103</v>
      </c>
      <c r="Y180" s="546"/>
      <c r="Z180" s="546"/>
      <c r="AA180" s="18" t="s">
        <v>459</v>
      </c>
      <c r="AB180" s="523">
        <v>4</v>
      </c>
      <c r="AC180" s="88"/>
      <c r="AD180" s="88"/>
      <c r="AW180">
        <v>72.021124999999998</v>
      </c>
      <c r="AX180" s="9">
        <v>533.23141099999998</v>
      </c>
      <c r="AY180" s="9" t="s">
        <v>74</v>
      </c>
      <c r="AZ180" s="46"/>
      <c r="BB180" s="9">
        <v>12</v>
      </c>
      <c r="BC180" s="9">
        <v>473.210286</v>
      </c>
      <c r="BD180" s="9">
        <v>473.4203</v>
      </c>
      <c r="BE180" s="46">
        <v>31170</v>
      </c>
      <c r="BF180" s="9">
        <v>0.21001400000000103</v>
      </c>
      <c r="BG180">
        <v>54.010559999999998</v>
      </c>
      <c r="BL180" s="9">
        <v>144.04230000000001</v>
      </c>
      <c r="BQ180" s="9">
        <v>126.0317</v>
      </c>
      <c r="BV180" s="9">
        <v>108.0211</v>
      </c>
      <c r="CA180" s="9">
        <v>78.010599999999997</v>
      </c>
      <c r="CG180" s="9"/>
      <c r="CK180" s="9"/>
    </row>
    <row r="181" spans="1:89">
      <c r="D181" s="18" t="s">
        <v>62</v>
      </c>
      <c r="E181" s="523">
        <v>3</v>
      </c>
      <c r="F181" s="70">
        <v>347.16735899999998</v>
      </c>
      <c r="G181" s="70">
        <v>347.34980000000002</v>
      </c>
      <c r="H181" s="349">
        <v>176200</v>
      </c>
      <c r="I181" s="29">
        <f t="shared" si="42"/>
        <v>0.18244100000003982</v>
      </c>
      <c r="J181" s="71">
        <v>162.05282</v>
      </c>
      <c r="K181" s="36">
        <f t="shared" si="43"/>
        <v>509.22017899999997</v>
      </c>
      <c r="L181" s="36">
        <v>509.32839999999999</v>
      </c>
      <c r="M181" s="350">
        <v>37140</v>
      </c>
      <c r="N181" s="29">
        <f>L181-K181</f>
        <v>0.10822100000001456</v>
      </c>
      <c r="O181" s="9">
        <v>72.021124999999998</v>
      </c>
      <c r="P181" s="33">
        <f t="shared" si="44"/>
        <v>419.18848399999996</v>
      </c>
      <c r="Q181" s="30" t="s">
        <v>74</v>
      </c>
      <c r="R181" s="349"/>
      <c r="S181" s="29"/>
      <c r="T181" s="9">
        <v>12</v>
      </c>
      <c r="U181" s="75">
        <f t="shared" si="45"/>
        <v>359.16735899999998</v>
      </c>
      <c r="V181" s="75">
        <v>359.17930000000001</v>
      </c>
      <c r="W181" s="358">
        <v>17180</v>
      </c>
      <c r="X181" s="361">
        <f>V181-U181</f>
        <v>1.1941000000035729E-2</v>
      </c>
      <c r="Y181" s="546"/>
      <c r="Z181" s="546"/>
      <c r="AA181" s="18" t="s">
        <v>62</v>
      </c>
      <c r="AB181" s="523">
        <v>3</v>
      </c>
      <c r="AC181" s="88"/>
      <c r="AD181" s="88"/>
      <c r="AW181">
        <v>72.021124999999998</v>
      </c>
      <c r="AX181" s="9">
        <v>419.18848399999996</v>
      </c>
      <c r="AY181" s="9" t="s">
        <v>74</v>
      </c>
      <c r="AZ181" s="46"/>
      <c r="BB181" s="9">
        <v>12</v>
      </c>
      <c r="BC181" s="9">
        <v>359.16735899999998</v>
      </c>
      <c r="BD181" s="9">
        <v>359.17930000000001</v>
      </c>
      <c r="BE181" s="46">
        <v>17180</v>
      </c>
      <c r="BF181" s="9">
        <v>1.1941000000035729E-2</v>
      </c>
      <c r="BG181">
        <v>54.010559999999998</v>
      </c>
      <c r="BL181" s="9">
        <v>144.04230000000001</v>
      </c>
      <c r="BQ181" s="9">
        <v>126.0317</v>
      </c>
      <c r="BV181" s="9">
        <v>108.0211</v>
      </c>
      <c r="CA181" s="9">
        <v>78.010599999999997</v>
      </c>
      <c r="CG181" s="9"/>
      <c r="CK181" s="9"/>
    </row>
    <row r="182" spans="1:89">
      <c r="D182" s="18" t="s">
        <v>58</v>
      </c>
      <c r="E182" s="523">
        <v>2</v>
      </c>
      <c r="F182" s="70">
        <v>232.14041599999999</v>
      </c>
      <c r="G182" s="70">
        <v>232.17921136999999</v>
      </c>
      <c r="H182" s="349">
        <v>1137000</v>
      </c>
      <c r="I182" s="29">
        <f t="shared" si="42"/>
        <v>3.8795370000002549E-2</v>
      </c>
      <c r="J182" s="71">
        <v>162.05282</v>
      </c>
      <c r="K182" s="36">
        <f t="shared" si="43"/>
        <v>394.19323599999996</v>
      </c>
      <c r="L182" s="30" t="s">
        <v>74</v>
      </c>
      <c r="M182" s="349"/>
      <c r="N182" s="29"/>
      <c r="O182" s="9">
        <v>72.021124999999998</v>
      </c>
      <c r="P182" s="33">
        <f t="shared" si="44"/>
        <v>304.161541</v>
      </c>
      <c r="Q182" s="30" t="s">
        <v>74</v>
      </c>
      <c r="R182" s="349"/>
      <c r="S182" s="29"/>
      <c r="T182" s="9">
        <v>12</v>
      </c>
      <c r="U182" s="75">
        <f t="shared" si="45"/>
        <v>244.14041599999999</v>
      </c>
      <c r="V182" s="75">
        <v>244.28630000000001</v>
      </c>
      <c r="W182" s="358">
        <v>15270</v>
      </c>
      <c r="X182" s="361">
        <f>V182-U182</f>
        <v>0.14588400000002366</v>
      </c>
      <c r="Y182" s="546"/>
      <c r="Z182" s="546"/>
      <c r="AA182" s="18" t="s">
        <v>58</v>
      </c>
      <c r="AB182" s="523">
        <v>2</v>
      </c>
      <c r="AC182" s="88"/>
      <c r="AD182" s="88"/>
      <c r="AW182">
        <v>72.021124999999998</v>
      </c>
      <c r="AX182" s="9">
        <v>304.161541</v>
      </c>
      <c r="AY182" s="9" t="s">
        <v>74</v>
      </c>
      <c r="AZ182" s="46"/>
      <c r="BB182" s="9">
        <v>12</v>
      </c>
      <c r="BC182" s="9">
        <v>244.14041599999999</v>
      </c>
      <c r="BD182" s="9">
        <v>244.28630000000001</v>
      </c>
      <c r="BE182" s="46">
        <v>15270</v>
      </c>
      <c r="BF182" s="9">
        <v>0.14588400000002366</v>
      </c>
      <c r="BG182">
        <v>54.010559999999998</v>
      </c>
      <c r="BL182" s="9">
        <v>144.04230000000001</v>
      </c>
      <c r="BQ182" s="9">
        <v>126.0317</v>
      </c>
      <c r="BV182" s="9">
        <v>108.0211</v>
      </c>
      <c r="CA182" s="9">
        <v>78.010599999999997</v>
      </c>
      <c r="CG182" s="9"/>
      <c r="CK182" s="9"/>
    </row>
    <row r="183" spans="1:89">
      <c r="D183" s="18" t="s">
        <v>59</v>
      </c>
      <c r="E183" s="523">
        <v>1</v>
      </c>
      <c r="F183" s="70">
        <v>175.11895200000001</v>
      </c>
      <c r="G183" s="70">
        <v>175.24260000000001</v>
      </c>
      <c r="H183" s="349">
        <v>56480</v>
      </c>
      <c r="I183" s="29">
        <f t="shared" si="42"/>
        <v>0.12364800000000287</v>
      </c>
      <c r="J183" s="71">
        <v>162.05282</v>
      </c>
      <c r="K183" s="36">
        <f t="shared" si="43"/>
        <v>337.17177200000003</v>
      </c>
      <c r="L183" s="30" t="s">
        <v>74</v>
      </c>
      <c r="M183" s="349"/>
      <c r="N183" s="29"/>
      <c r="O183" s="9">
        <v>72.021124999999998</v>
      </c>
      <c r="P183" s="33">
        <f t="shared" si="44"/>
        <v>247.14007700000002</v>
      </c>
      <c r="Q183" s="33">
        <v>247.3954</v>
      </c>
      <c r="R183" s="357">
        <v>45920</v>
      </c>
      <c r="S183" s="29">
        <f>Q183-P183</f>
        <v>0.25532299999997576</v>
      </c>
      <c r="T183" s="9">
        <v>12</v>
      </c>
      <c r="U183" s="75">
        <f t="shared" si="45"/>
        <v>187.11895200000001</v>
      </c>
      <c r="V183" s="30" t="s">
        <v>74</v>
      </c>
      <c r="W183" s="349"/>
      <c r="X183" s="361"/>
      <c r="Y183" s="546"/>
      <c r="Z183" s="546"/>
      <c r="AA183" s="18" t="s">
        <v>59</v>
      </c>
      <c r="AB183" s="523">
        <v>1</v>
      </c>
      <c r="AC183" s="88"/>
      <c r="AD183" s="88"/>
      <c r="AW183">
        <v>72.021124999999998</v>
      </c>
      <c r="AX183" s="9">
        <v>247.14007700000002</v>
      </c>
      <c r="AY183" s="9">
        <v>247.3954</v>
      </c>
      <c r="AZ183" s="46">
        <v>45920</v>
      </c>
      <c r="BA183">
        <v>0.25532299999997576</v>
      </c>
      <c r="BB183" s="9">
        <v>12</v>
      </c>
      <c r="BC183" s="9">
        <v>187.11895200000001</v>
      </c>
      <c r="BD183" s="9" t="s">
        <v>74</v>
      </c>
      <c r="BE183" s="46"/>
      <c r="BG183">
        <v>54.010559999999998</v>
      </c>
      <c r="BL183" s="9">
        <v>144.04230000000001</v>
      </c>
      <c r="BQ183" s="9">
        <v>126.0317</v>
      </c>
      <c r="BV183" s="9">
        <v>108.0211</v>
      </c>
      <c r="CA183" s="9">
        <v>78.010599999999997</v>
      </c>
      <c r="CG183" s="9"/>
      <c r="CK183" s="9"/>
    </row>
    <row r="184" spans="1:89">
      <c r="D184" s="556"/>
      <c r="E184" s="557"/>
      <c r="F184" s="556"/>
      <c r="G184" s="556"/>
      <c r="H184" s="38">
        <f>SUM(H178:H183)</f>
        <v>9088180</v>
      </c>
      <c r="I184" s="558"/>
      <c r="J184" s="556"/>
      <c r="K184" s="556"/>
      <c r="L184" s="556"/>
      <c r="M184" s="38">
        <f>SUM(M179:M183)</f>
        <v>48060</v>
      </c>
      <c r="N184" s="556"/>
      <c r="O184" s="556"/>
      <c r="P184" s="556"/>
      <c r="Q184" s="556"/>
      <c r="R184" s="38">
        <f>SUM(R179:R183)</f>
        <v>49521</v>
      </c>
      <c r="S184" s="556"/>
      <c r="T184" s="556"/>
      <c r="U184" s="556"/>
      <c r="V184" s="556"/>
      <c r="W184" s="38">
        <f>SUM(W180:W183)</f>
        <v>63620</v>
      </c>
      <c r="X184" s="556"/>
      <c r="Y184" s="87"/>
      <c r="Z184" s="87"/>
      <c r="AA184" s="87"/>
      <c r="AC184" s="88"/>
      <c r="AD184" s="88"/>
      <c r="AX184" s="9"/>
      <c r="AY184" s="9"/>
      <c r="AZ184" s="46">
        <v>49521</v>
      </c>
      <c r="BC184" s="9"/>
      <c r="BD184" s="9"/>
      <c r="BE184" s="46">
        <v>63620</v>
      </c>
      <c r="BG184">
        <v>54.010559999999998</v>
      </c>
      <c r="BL184" s="9">
        <v>144.04230000000001</v>
      </c>
      <c r="BQ184" s="9">
        <v>126.0317</v>
      </c>
      <c r="BV184" s="9">
        <v>108.0211</v>
      </c>
      <c r="CA184" s="9">
        <v>78.010599999999997</v>
      </c>
      <c r="CG184" s="9"/>
      <c r="CK184" s="9"/>
    </row>
    <row r="185" spans="1:89">
      <c r="D185" s="87"/>
      <c r="E185" s="208"/>
      <c r="F185" s="87"/>
      <c r="G185" s="87"/>
      <c r="H185" s="25"/>
      <c r="I185" s="87"/>
      <c r="J185" s="87"/>
      <c r="K185" s="87"/>
      <c r="L185" s="87"/>
      <c r="M185" s="25"/>
      <c r="N185" s="87"/>
      <c r="O185" s="87"/>
      <c r="P185" s="87"/>
      <c r="Q185" s="87"/>
      <c r="R185" s="25"/>
      <c r="S185" s="87"/>
      <c r="T185" s="87"/>
      <c r="U185" s="87"/>
      <c r="V185" s="87"/>
      <c r="W185" s="25"/>
      <c r="X185" s="87"/>
      <c r="Y185" s="87"/>
      <c r="Z185" s="87"/>
      <c r="AA185" s="87"/>
      <c r="AC185" s="88"/>
      <c r="AD185" s="88"/>
      <c r="CG185" s="9"/>
      <c r="CH185" s="9"/>
      <c r="CI185" s="9"/>
      <c r="CJ185" s="9"/>
      <c r="CK185" s="9"/>
    </row>
    <row r="186" spans="1:89">
      <c r="D186" s="87"/>
      <c r="E186" s="208"/>
      <c r="F186" s="87"/>
      <c r="G186" s="87"/>
      <c r="H186" s="25"/>
      <c r="I186" s="87"/>
      <c r="J186" s="87"/>
      <c r="K186" s="87"/>
      <c r="L186" s="87"/>
      <c r="M186" s="25"/>
      <c r="N186" s="87"/>
      <c r="O186" s="87"/>
      <c r="P186" s="87"/>
      <c r="Q186" s="87"/>
      <c r="R186" s="25"/>
      <c r="S186" s="87"/>
      <c r="T186" s="87"/>
      <c r="U186" s="87"/>
      <c r="V186" s="87"/>
      <c r="W186" s="25"/>
      <c r="X186" s="87"/>
      <c r="Y186" s="87"/>
      <c r="Z186" s="87"/>
      <c r="AA186" s="87"/>
      <c r="AC186" s="88"/>
      <c r="AD186" s="88"/>
      <c r="CG186" s="9"/>
      <c r="CH186" s="9"/>
      <c r="CI186" s="9"/>
      <c r="CJ186" s="9"/>
      <c r="CK186" s="9"/>
    </row>
    <row r="187" spans="1:89">
      <c r="D187" s="87"/>
      <c r="E187" s="208"/>
      <c r="F187" s="87"/>
      <c r="G187" s="87"/>
      <c r="H187" s="25"/>
      <c r="I187" s="87"/>
      <c r="J187" s="87"/>
      <c r="K187" s="87"/>
      <c r="L187" s="87"/>
      <c r="M187" s="25"/>
      <c r="N187" s="87"/>
      <c r="O187" s="87"/>
      <c r="P187" s="87"/>
      <c r="Q187" s="87"/>
      <c r="R187" s="25"/>
      <c r="S187" s="87"/>
      <c r="T187" s="87"/>
      <c r="U187" s="87"/>
      <c r="V187" s="87"/>
      <c r="W187" s="25"/>
      <c r="X187" s="87"/>
      <c r="Y187" s="87"/>
      <c r="Z187" s="87"/>
      <c r="AA187" s="87"/>
      <c r="AC187" s="88"/>
      <c r="AD187" s="88"/>
      <c r="CG187" s="9"/>
      <c r="CH187" s="9"/>
      <c r="CI187" s="9"/>
      <c r="CJ187" s="9"/>
      <c r="CK187" s="9"/>
    </row>
    <row r="188" spans="1:89">
      <c r="D188" s="87"/>
      <c r="E188" s="208"/>
      <c r="F188" s="87"/>
      <c r="G188" s="87"/>
      <c r="H188" s="25"/>
      <c r="I188" s="87"/>
      <c r="J188" s="87"/>
      <c r="K188" s="87"/>
      <c r="L188" s="87"/>
      <c r="M188" s="25"/>
      <c r="N188" s="87"/>
      <c r="O188" s="87"/>
      <c r="P188" s="87"/>
      <c r="Q188" s="87"/>
      <c r="R188" s="25"/>
      <c r="S188" s="87"/>
      <c r="T188" s="87"/>
      <c r="U188" s="87"/>
      <c r="V188" s="87"/>
      <c r="W188" s="25"/>
      <c r="X188" s="87"/>
      <c r="Y188" s="87"/>
      <c r="Z188" s="87"/>
      <c r="AA188" s="87"/>
      <c r="AC188" s="88"/>
      <c r="AD188" s="88"/>
      <c r="CG188" s="9"/>
      <c r="CH188" s="9"/>
      <c r="CI188" s="9"/>
      <c r="CJ188" s="9"/>
      <c r="CK188" s="9"/>
    </row>
    <row r="189" spans="1:89">
      <c r="A189" s="470"/>
      <c r="B189" s="470"/>
      <c r="C189" s="470"/>
      <c r="D189" s="470"/>
      <c r="E189" s="539"/>
      <c r="F189" s="470"/>
      <c r="G189" s="470"/>
      <c r="H189" s="130"/>
      <c r="I189" s="470"/>
      <c r="J189" s="263">
        <f>BC146*2</f>
        <v>0</v>
      </c>
      <c r="K189" s="470"/>
      <c r="L189" s="470"/>
      <c r="M189" s="130"/>
      <c r="N189" s="470"/>
      <c r="O189" s="470"/>
      <c r="P189" s="470"/>
      <c r="Q189" s="470"/>
      <c r="R189" s="130"/>
      <c r="S189" s="470"/>
      <c r="T189" s="470"/>
      <c r="U189" s="470"/>
      <c r="V189" s="470"/>
      <c r="W189" s="130"/>
      <c r="X189" s="470"/>
      <c r="Y189" s="470"/>
      <c r="Z189" s="470"/>
      <c r="AA189" s="470"/>
      <c r="AB189" s="470"/>
      <c r="AC189" s="470"/>
      <c r="AD189" s="470"/>
      <c r="AE189" s="470"/>
      <c r="AF189" s="470"/>
      <c r="AG189" s="470"/>
      <c r="AH189" s="470"/>
      <c r="AI189" s="470"/>
      <c r="AJ189" s="470"/>
      <c r="AK189" s="470"/>
      <c r="AL189" s="470"/>
      <c r="AM189" s="470"/>
      <c r="AN189" s="470"/>
      <c r="AO189" s="470"/>
      <c r="AP189" s="470"/>
      <c r="AQ189"/>
      <c r="AR189"/>
      <c r="AS189"/>
      <c r="AT189" s="87"/>
      <c r="AU189" s="578"/>
      <c r="AV189" s="87"/>
      <c r="CG189" s="9"/>
      <c r="CH189" s="9"/>
      <c r="CI189" s="9"/>
      <c r="CJ189" s="9"/>
      <c r="CK189" s="9"/>
    </row>
    <row r="190" spans="1:89">
      <c r="A190" s="304"/>
      <c r="L190" s="189" t="s">
        <v>464</v>
      </c>
      <c r="O190" s="196" t="s">
        <v>100</v>
      </c>
      <c r="P190" s="152"/>
      <c r="Q190" s="152"/>
      <c r="R190" s="152"/>
      <c r="S190" s="152"/>
      <c r="T190" s="152"/>
      <c r="U190" s="197" t="s">
        <v>134</v>
      </c>
      <c r="V190" s="152"/>
      <c r="W190" s="152"/>
      <c r="X190" s="152"/>
      <c r="Y190" s="152"/>
      <c r="Z190" s="152" t="s">
        <v>471</v>
      </c>
      <c r="AA190" s="152"/>
      <c r="AB190" s="152"/>
      <c r="AC190" s="82"/>
      <c r="AD190" s="82"/>
      <c r="AE190" s="152" t="s">
        <v>472</v>
      </c>
      <c r="AF190" s="152"/>
      <c r="AG190" s="152"/>
      <c r="AH190" s="82"/>
      <c r="AI190" s="82"/>
      <c r="AJ190" s="152" t="s">
        <v>281</v>
      </c>
      <c r="AK190" s="152"/>
      <c r="AL190" s="152"/>
      <c r="AM190" s="82"/>
      <c r="AN190" s="82"/>
      <c r="AR190"/>
      <c r="AS190"/>
      <c r="AT190" s="87"/>
      <c r="AU190" s="578"/>
      <c r="AV190" s="87"/>
      <c r="AW190" s="87"/>
      <c r="AX190" s="25"/>
      <c r="AY190" s="87"/>
      <c r="CG190" s="9"/>
      <c r="CH190" s="9"/>
      <c r="CI190" s="9"/>
      <c r="CJ190" s="9"/>
      <c r="CK190" s="9"/>
    </row>
    <row r="191" spans="1:89">
      <c r="A191" s="304"/>
      <c r="L191" s="40" t="s">
        <v>272</v>
      </c>
      <c r="P191" s="522" t="s">
        <v>149</v>
      </c>
      <c r="Q191" s="40" t="s">
        <v>134</v>
      </c>
      <c r="V191" s="522" t="s">
        <v>149</v>
      </c>
      <c r="W191" s="40" t="s">
        <v>134</v>
      </c>
      <c r="AB191" s="40" t="s">
        <v>135</v>
      </c>
      <c r="AC191"/>
      <c r="AD191"/>
      <c r="AE191"/>
      <c r="AF191"/>
      <c r="AG191" s="40" t="s">
        <v>135</v>
      </c>
      <c r="AH191"/>
      <c r="AI191"/>
      <c r="AJ191"/>
      <c r="AK191"/>
      <c r="AL191" s="40" t="s">
        <v>135</v>
      </c>
      <c r="AM191"/>
      <c r="AN191"/>
      <c r="AR191"/>
      <c r="AS191"/>
      <c r="AT191" s="87"/>
      <c r="AU191" s="578"/>
      <c r="AV191" s="87"/>
      <c r="AW191" s="87"/>
      <c r="AX191" s="25"/>
      <c r="AY191" s="87"/>
      <c r="CG191" s="9"/>
      <c r="CH191" s="9"/>
      <c r="CI191" s="9"/>
      <c r="CJ191" s="9"/>
      <c r="CK191" s="9"/>
    </row>
    <row r="192" spans="1:89">
      <c r="A192" s="304"/>
      <c r="C192" s="53" t="s">
        <v>114</v>
      </c>
      <c r="D192" s="54" t="s">
        <v>520</v>
      </c>
      <c r="E192" s="523"/>
      <c r="F192" s="13" t="s">
        <v>43</v>
      </c>
      <c r="G192" s="55" t="s">
        <v>43</v>
      </c>
      <c r="H192" s="55"/>
      <c r="I192" s="55" t="s">
        <v>61</v>
      </c>
      <c r="J192" s="55"/>
      <c r="K192" s="56" t="s">
        <v>43</v>
      </c>
      <c r="L192" s="22" t="s">
        <v>43</v>
      </c>
      <c r="M192" s="55"/>
      <c r="N192" s="55" t="s">
        <v>116</v>
      </c>
      <c r="O192" s="55"/>
      <c r="P192" s="339" t="s">
        <v>43</v>
      </c>
      <c r="Q192" s="22" t="s">
        <v>43</v>
      </c>
      <c r="R192" s="55"/>
      <c r="S192" s="55" t="s">
        <v>116</v>
      </c>
      <c r="T192" s="55"/>
      <c r="U192" s="149">
        <v>90.031694999999999</v>
      </c>
      <c r="V192" s="339" t="s">
        <v>43</v>
      </c>
      <c r="W192" s="22" t="s">
        <v>43</v>
      </c>
      <c r="X192" s="55"/>
      <c r="Y192" s="55" t="s">
        <v>116</v>
      </c>
      <c r="Z192" s="43">
        <v>150.05282399999999</v>
      </c>
      <c r="AA192" s="60" t="s">
        <v>43</v>
      </c>
      <c r="AB192" s="22" t="s">
        <v>43</v>
      </c>
      <c r="AC192" s="61"/>
      <c r="AD192" s="55" t="s">
        <v>116</v>
      </c>
      <c r="AE192" s="263">
        <v>180.06339</v>
      </c>
      <c r="AF192" s="60" t="s">
        <v>43</v>
      </c>
      <c r="AG192" s="22" t="s">
        <v>43</v>
      </c>
      <c r="AH192" s="61"/>
      <c r="AI192" s="55" t="s">
        <v>116</v>
      </c>
      <c r="AJ192" s="43">
        <v>300.10564799999997</v>
      </c>
      <c r="AK192" s="60" t="s">
        <v>43</v>
      </c>
      <c r="AL192" s="22" t="s">
        <v>43</v>
      </c>
      <c r="AM192" s="61"/>
      <c r="AN192" s="55" t="s">
        <v>116</v>
      </c>
      <c r="AP192" s="11"/>
      <c r="AR192"/>
      <c r="AS192" s="608"/>
      <c r="AT192" s="52"/>
      <c r="AU192" s="609"/>
      <c r="AV192" s="41"/>
      <c r="AW192" s="99"/>
      <c r="AX192" s="44"/>
      <c r="AY192" s="41"/>
      <c r="CG192" s="9"/>
      <c r="CH192" s="9"/>
      <c r="CI192" s="9"/>
      <c r="CJ192" s="9"/>
      <c r="CK192" s="9"/>
    </row>
    <row r="193" spans="1:89">
      <c r="A193" s="304"/>
      <c r="C193" s="345" t="s">
        <v>521</v>
      </c>
      <c r="D193" s="13" t="s">
        <v>45</v>
      </c>
      <c r="E193" s="523"/>
      <c r="F193" s="64" t="s">
        <v>67</v>
      </c>
      <c r="G193" s="55" t="s">
        <v>68</v>
      </c>
      <c r="H193" s="55" t="s">
        <v>64</v>
      </c>
      <c r="I193" s="55" t="s">
        <v>65</v>
      </c>
      <c r="J193" s="55"/>
      <c r="K193" s="138" t="s">
        <v>475</v>
      </c>
      <c r="L193" s="22" t="s">
        <v>475</v>
      </c>
      <c r="M193" s="22" t="s">
        <v>64</v>
      </c>
      <c r="N193" s="55" t="s">
        <v>65</v>
      </c>
      <c r="O193" s="55"/>
      <c r="P193" s="339" t="s">
        <v>120</v>
      </c>
      <c r="Q193" s="22" t="s">
        <v>120</v>
      </c>
      <c r="R193" s="22" t="s">
        <v>64</v>
      </c>
      <c r="S193" s="55" t="s">
        <v>65</v>
      </c>
      <c r="T193" s="55"/>
      <c r="U193" s="55" t="s">
        <v>476</v>
      </c>
      <c r="V193" s="339"/>
      <c r="W193" s="22" t="s">
        <v>124</v>
      </c>
      <c r="X193" s="22" t="s">
        <v>64</v>
      </c>
      <c r="Y193" s="55" t="s">
        <v>65</v>
      </c>
      <c r="Z193" s="63" t="s">
        <v>135</v>
      </c>
      <c r="AA193" s="60"/>
      <c r="AB193" s="22" t="s">
        <v>126</v>
      </c>
      <c r="AC193" s="23" t="s">
        <v>64</v>
      </c>
      <c r="AD193" s="55" t="s">
        <v>65</v>
      </c>
      <c r="AE193" s="63" t="s">
        <v>135</v>
      </c>
      <c r="AF193" s="60"/>
      <c r="AG193" s="22"/>
      <c r="AH193" s="23" t="s">
        <v>64</v>
      </c>
      <c r="AI193" s="55" t="s">
        <v>65</v>
      </c>
      <c r="AJ193" s="63" t="s">
        <v>135</v>
      </c>
      <c r="AK193" s="60"/>
      <c r="AL193" s="22"/>
      <c r="AM193" s="23" t="s">
        <v>64</v>
      </c>
      <c r="AN193" s="55" t="s">
        <v>65</v>
      </c>
      <c r="AP193" s="11"/>
      <c r="AR193"/>
      <c r="AS193" s="90"/>
      <c r="AT193" s="11"/>
      <c r="AU193" s="520"/>
      <c r="AV193" s="11"/>
      <c r="AW193" s="11"/>
      <c r="AY193" s="11"/>
      <c r="CG193" s="9"/>
      <c r="CH193" s="9"/>
      <c r="CI193" s="9"/>
      <c r="CJ193" s="9"/>
      <c r="CK193" s="9"/>
    </row>
    <row r="194" spans="1:89">
      <c r="A194" s="304"/>
      <c r="C194" s="209" t="s">
        <v>133</v>
      </c>
      <c r="D194" s="18" t="s">
        <v>79</v>
      </c>
      <c r="E194" s="523">
        <v>7</v>
      </c>
      <c r="F194" s="12"/>
      <c r="G194" s="55"/>
      <c r="H194" s="55"/>
      <c r="I194" s="55"/>
      <c r="J194" s="263">
        <v>324.10563999999999</v>
      </c>
      <c r="K194" s="56" t="s">
        <v>67</v>
      </c>
      <c r="L194" s="22" t="s">
        <v>68</v>
      </c>
      <c r="M194" s="31"/>
      <c r="N194" s="27"/>
      <c r="O194" s="40" t="s">
        <v>100</v>
      </c>
      <c r="P194" s="339" t="s">
        <v>67</v>
      </c>
      <c r="Q194" s="22" t="s">
        <v>68</v>
      </c>
      <c r="R194" s="27"/>
      <c r="S194" s="27"/>
      <c r="T194" s="27"/>
      <c r="U194" s="40" t="s">
        <v>134</v>
      </c>
      <c r="V194" s="339" t="s">
        <v>67</v>
      </c>
      <c r="W194" s="22" t="s">
        <v>68</v>
      </c>
      <c r="X194" s="27"/>
      <c r="Y194" s="27"/>
      <c r="Z194" s="27"/>
      <c r="AA194" s="60" t="s">
        <v>67</v>
      </c>
      <c r="AB194" s="22" t="s">
        <v>68</v>
      </c>
      <c r="AC194" s="31"/>
      <c r="AD194" s="27"/>
      <c r="AE194" s="27"/>
      <c r="AF194" s="60" t="s">
        <v>67</v>
      </c>
      <c r="AG194" s="22" t="s">
        <v>68</v>
      </c>
      <c r="AH194" s="31"/>
      <c r="AI194" s="27"/>
      <c r="AJ194" s="27"/>
      <c r="AK194" s="60" t="s">
        <v>67</v>
      </c>
      <c r="AL194" s="22" t="s">
        <v>68</v>
      </c>
      <c r="AM194" s="31"/>
      <c r="AN194" s="27"/>
      <c r="AP194" s="11"/>
      <c r="AR194"/>
      <c r="AS194" s="209"/>
      <c r="AT194" s="41"/>
      <c r="AU194" s="520"/>
      <c r="AV194" s="9"/>
      <c r="AW194" s="9"/>
      <c r="AX194" s="46"/>
      <c r="AY194" s="92"/>
      <c r="CG194" s="9"/>
      <c r="CH194" s="9"/>
      <c r="CI194" s="9"/>
      <c r="CJ194" s="9"/>
      <c r="CK194" s="9"/>
    </row>
    <row r="195" spans="1:89">
      <c r="A195" s="304"/>
      <c r="C195" s="348">
        <v>30.090399999999999</v>
      </c>
      <c r="D195" s="18" t="s">
        <v>79</v>
      </c>
      <c r="E195" s="523">
        <v>6</v>
      </c>
      <c r="F195" s="70">
        <v>912.35160399999995</v>
      </c>
      <c r="G195" s="70">
        <v>912.45039999999995</v>
      </c>
      <c r="H195" s="349">
        <v>414500</v>
      </c>
      <c r="I195" s="29">
        <f t="shared" ref="I195:I200" si="46">G195-F195</f>
        <v>9.8795999999993001E-2</v>
      </c>
      <c r="J195" s="263">
        <v>324.10563999999999</v>
      </c>
      <c r="K195" s="36">
        <f t="shared" ref="K195:K200" si="47">F195+J195</f>
        <v>1236.4572439999999</v>
      </c>
      <c r="L195" s="30" t="s">
        <v>93</v>
      </c>
      <c r="M195" s="349"/>
      <c r="N195" s="29"/>
      <c r="O195" s="9">
        <v>120.04226</v>
      </c>
      <c r="P195" s="33">
        <f t="shared" ref="P195:P200" si="48">K195-O195</f>
        <v>1116.414984</v>
      </c>
      <c r="Q195" s="30" t="s">
        <v>93</v>
      </c>
      <c r="R195" s="31"/>
      <c r="S195" s="30"/>
      <c r="T195" s="30"/>
      <c r="U195" s="9">
        <v>90.031694999999999</v>
      </c>
      <c r="V195" s="33">
        <f t="shared" ref="V195:V200" si="49">K195-U195</f>
        <v>1146.425549</v>
      </c>
      <c r="W195" s="29" t="s">
        <v>93</v>
      </c>
      <c r="X195" s="351"/>
      <c r="Y195" s="29"/>
      <c r="Z195" s="263">
        <v>240.084519</v>
      </c>
      <c r="AA195" s="75">
        <f t="shared" ref="AA195:AA200" si="50">K195-Z195</f>
        <v>996.37272499999995</v>
      </c>
      <c r="AB195" s="30" t="s">
        <v>74</v>
      </c>
      <c r="AC195" s="31"/>
      <c r="AD195" s="29"/>
      <c r="AE195" s="9">
        <v>180.06339</v>
      </c>
      <c r="AF195" s="75">
        <f t="shared" ref="AF195:AF200" si="51">K195-AE195</f>
        <v>1056.3938539999999</v>
      </c>
      <c r="AG195" s="30" t="s">
        <v>93</v>
      </c>
      <c r="AH195" s="31"/>
      <c r="AI195" s="29"/>
      <c r="AJ195" s="9">
        <v>300.10564799999997</v>
      </c>
      <c r="AK195" s="75">
        <f t="shared" ref="AK195:AK200" si="52">K195-AJ195</f>
        <v>936.35159599999997</v>
      </c>
      <c r="AL195" s="75">
        <v>936.50919999999996</v>
      </c>
      <c r="AM195" s="86">
        <v>510800</v>
      </c>
      <c r="AN195" s="29">
        <f>AL195-AK195</f>
        <v>0.15760399999999208</v>
      </c>
      <c r="AR195"/>
      <c r="AS195" s="348"/>
      <c r="AT195" s="41"/>
      <c r="AU195" s="520"/>
      <c r="AV195" s="9"/>
      <c r="AW195" s="9"/>
      <c r="AX195" s="46"/>
      <c r="AY195" s="92"/>
      <c r="CG195" s="9"/>
      <c r="CH195" s="9"/>
      <c r="CI195" s="9"/>
      <c r="CJ195" s="9"/>
      <c r="CK195" s="9"/>
    </row>
    <row r="196" spans="1:89">
      <c r="A196" s="152"/>
      <c r="B196" s="152"/>
      <c r="C196" s="138" t="s">
        <v>287</v>
      </c>
      <c r="D196" s="15" t="s">
        <v>56</v>
      </c>
      <c r="E196" s="523">
        <v>5</v>
      </c>
      <c r="F196" s="70">
        <v>726.272291</v>
      </c>
      <c r="G196" s="70">
        <v>726.36159999999995</v>
      </c>
      <c r="H196" s="358">
        <v>5466000</v>
      </c>
      <c r="I196" s="604">
        <f t="shared" si="46"/>
        <v>8.930899999995745E-2</v>
      </c>
      <c r="J196" s="545">
        <v>324.10563999999999</v>
      </c>
      <c r="K196" s="82">
        <f t="shared" si="47"/>
        <v>1050.377931</v>
      </c>
      <c r="L196" s="82" t="s">
        <v>93</v>
      </c>
      <c r="M196" s="199"/>
      <c r="N196" s="204"/>
      <c r="O196" s="82">
        <v>120.04226</v>
      </c>
      <c r="P196" s="82">
        <f t="shared" si="48"/>
        <v>930.33567100000005</v>
      </c>
      <c r="Q196" s="82" t="s">
        <v>74</v>
      </c>
      <c r="R196" s="83"/>
      <c r="S196" s="204"/>
      <c r="T196" s="82"/>
      <c r="U196" s="82">
        <v>90.031694999999999</v>
      </c>
      <c r="V196" s="82">
        <f t="shared" si="49"/>
        <v>960.34623599999998</v>
      </c>
      <c r="W196" s="33">
        <v>960.71479999999997</v>
      </c>
      <c r="X196" s="357">
        <v>11270</v>
      </c>
      <c r="Y196" s="204">
        <f>W196-V196</f>
        <v>0.36856399999999212</v>
      </c>
      <c r="Z196" s="545">
        <v>240.084519</v>
      </c>
      <c r="AA196" s="82">
        <f t="shared" si="50"/>
        <v>810.29341199999999</v>
      </c>
      <c r="AB196" s="456">
        <v>810.28959999999995</v>
      </c>
      <c r="AC196" s="358">
        <v>4830</v>
      </c>
      <c r="AD196" s="204">
        <f>AB196-AA196</f>
        <v>-3.8120000000390064E-3</v>
      </c>
      <c r="AE196" s="82">
        <v>180.06339</v>
      </c>
      <c r="AF196" s="82">
        <f t="shared" si="51"/>
        <v>870.31454099999996</v>
      </c>
      <c r="AG196" s="75">
        <v>870.70690000000002</v>
      </c>
      <c r="AH196" s="358">
        <v>4503</v>
      </c>
      <c r="AI196" s="204">
        <f>AG196-AF196</f>
        <v>0.39235900000005586</v>
      </c>
      <c r="AJ196" s="82">
        <v>300.10564799999997</v>
      </c>
      <c r="AK196" s="82">
        <f t="shared" si="52"/>
        <v>750.27228300000002</v>
      </c>
      <c r="AL196" s="456">
        <v>750.38490000000002</v>
      </c>
      <c r="AM196" s="358">
        <v>409200</v>
      </c>
      <c r="AN196" s="29">
        <f>AL196-AK196</f>
        <v>0.11261700000000019</v>
      </c>
      <c r="AR196"/>
      <c r="AS196" s="11"/>
      <c r="AT196" s="347"/>
      <c r="AU196" s="520"/>
      <c r="AV196" s="9"/>
      <c r="AW196" s="9"/>
      <c r="AX196" s="46"/>
      <c r="AY196" s="92"/>
      <c r="CG196" s="9"/>
      <c r="CH196" s="9"/>
      <c r="CI196" s="9"/>
      <c r="CJ196" s="9"/>
      <c r="CK196" s="9"/>
    </row>
    <row r="197" spans="1:89">
      <c r="A197" s="304"/>
      <c r="D197" s="18" t="s">
        <v>459</v>
      </c>
      <c r="E197" s="523">
        <v>4</v>
      </c>
      <c r="F197" s="70">
        <v>461.210286</v>
      </c>
      <c r="G197" s="70">
        <v>461.27721838000002</v>
      </c>
      <c r="H197" s="349">
        <v>1838000</v>
      </c>
      <c r="I197" s="29">
        <f t="shared" si="46"/>
        <v>6.693238000002566E-2</v>
      </c>
      <c r="J197" s="263">
        <v>324.10563999999999</v>
      </c>
      <c r="K197" s="36">
        <f t="shared" si="47"/>
        <v>785.31592599999999</v>
      </c>
      <c r="L197" s="30" t="s">
        <v>74</v>
      </c>
      <c r="M197" s="349"/>
      <c r="N197" s="29"/>
      <c r="O197" s="9">
        <v>120.04226</v>
      </c>
      <c r="P197" s="33">
        <f t="shared" si="48"/>
        <v>665.27366600000005</v>
      </c>
      <c r="Q197" s="30" t="s">
        <v>74</v>
      </c>
      <c r="R197" s="31"/>
      <c r="S197" s="29"/>
      <c r="T197" s="30"/>
      <c r="U197" s="9">
        <v>90.031694999999999</v>
      </c>
      <c r="V197" s="33">
        <f t="shared" si="49"/>
        <v>695.28423099999998</v>
      </c>
      <c r="W197" s="33">
        <v>695.47239999999999</v>
      </c>
      <c r="X197" s="357">
        <v>6164</v>
      </c>
      <c r="Y197" s="204">
        <f>W197-V197</f>
        <v>0.18816900000001624</v>
      </c>
      <c r="Z197" s="263">
        <v>240.084519</v>
      </c>
      <c r="AA197" s="75">
        <f t="shared" si="50"/>
        <v>545.23140699999999</v>
      </c>
      <c r="AB197" s="30" t="s">
        <v>74</v>
      </c>
      <c r="AC197" s="349"/>
      <c r="AD197" s="29"/>
      <c r="AE197" s="9">
        <v>180.06339</v>
      </c>
      <c r="AF197" s="75">
        <f t="shared" si="51"/>
        <v>605.25253599999996</v>
      </c>
      <c r="AG197" s="30" t="s">
        <v>74</v>
      </c>
      <c r="AH197" s="349"/>
      <c r="AI197" s="29"/>
      <c r="AJ197" s="9">
        <v>300.10564799999997</v>
      </c>
      <c r="AK197" s="75">
        <f t="shared" si="52"/>
        <v>485.21027800000002</v>
      </c>
      <c r="AL197" s="30" t="s">
        <v>74</v>
      </c>
      <c r="AM197" s="349"/>
      <c r="AN197" s="29"/>
      <c r="AR197"/>
      <c r="AS197" s="41"/>
      <c r="AT197" s="41"/>
      <c r="AU197" s="520"/>
      <c r="AV197" s="9"/>
      <c r="AW197" s="9"/>
      <c r="AX197" s="46"/>
      <c r="AY197" s="92"/>
      <c r="CG197" s="9"/>
      <c r="CH197" s="9"/>
      <c r="CI197" s="9"/>
      <c r="CJ197" s="9"/>
      <c r="CK197" s="9"/>
    </row>
    <row r="198" spans="1:89">
      <c r="A198" s="304"/>
      <c r="D198" s="18" t="s">
        <v>62</v>
      </c>
      <c r="E198" s="523">
        <v>3</v>
      </c>
      <c r="F198" s="70">
        <v>347.16735899999998</v>
      </c>
      <c r="G198" s="70">
        <v>347.34980000000002</v>
      </c>
      <c r="H198" s="349">
        <v>176200</v>
      </c>
      <c r="I198" s="29">
        <f t="shared" si="46"/>
        <v>0.18244100000003982</v>
      </c>
      <c r="J198" s="263">
        <v>324.10563999999999</v>
      </c>
      <c r="K198" s="36">
        <f t="shared" si="47"/>
        <v>671.27299900000003</v>
      </c>
      <c r="L198" s="36">
        <v>671.36940000000004</v>
      </c>
      <c r="M198" s="350">
        <v>5138</v>
      </c>
      <c r="N198" s="29">
        <f>L198-K198</f>
        <v>9.6401000000014392E-2</v>
      </c>
      <c r="O198" s="9">
        <v>120.04226</v>
      </c>
      <c r="P198" s="33">
        <f t="shared" si="48"/>
        <v>551.23073900000009</v>
      </c>
      <c r="Q198" s="30" t="s">
        <v>74</v>
      </c>
      <c r="R198" s="31"/>
      <c r="S198" s="29"/>
      <c r="T198" s="30"/>
      <c r="U198" s="9">
        <v>90.031694999999999</v>
      </c>
      <c r="V198" s="33">
        <f t="shared" si="49"/>
        <v>581.24130400000001</v>
      </c>
      <c r="W198" s="30" t="s">
        <v>74</v>
      </c>
      <c r="X198" s="349"/>
      <c r="Y198" s="29"/>
      <c r="Z198" s="263">
        <v>240.084519</v>
      </c>
      <c r="AA198" s="75">
        <f t="shared" si="50"/>
        <v>431.18848000000003</v>
      </c>
      <c r="AB198" s="30" t="s">
        <v>74</v>
      </c>
      <c r="AC198" s="349"/>
      <c r="AD198" s="29"/>
      <c r="AE198" s="9">
        <v>180.06339</v>
      </c>
      <c r="AF198" s="75">
        <f t="shared" si="51"/>
        <v>491.209609</v>
      </c>
      <c r="AG198" s="75">
        <v>491.4348</v>
      </c>
      <c r="AH198" s="358">
        <v>14040</v>
      </c>
      <c r="AI198" s="29">
        <f>AG198-AF198</f>
        <v>0.22519099999999526</v>
      </c>
      <c r="AJ198" s="9">
        <v>300.10564799999997</v>
      </c>
      <c r="AK198" s="75">
        <f t="shared" si="52"/>
        <v>371.16735100000005</v>
      </c>
      <c r="AL198" s="75">
        <v>371.45339999999999</v>
      </c>
      <c r="AM198" s="358">
        <v>112500</v>
      </c>
      <c r="AN198" s="29">
        <f>AL198-AK198</f>
        <v>0.28604899999993449</v>
      </c>
      <c r="AR198"/>
      <c r="AS198" s="41"/>
      <c r="AT198" s="41"/>
      <c r="AU198" s="520"/>
      <c r="AV198" s="9"/>
      <c r="AW198" s="9"/>
      <c r="AX198" s="46"/>
      <c r="AY198" s="92"/>
      <c r="CG198" s="9"/>
      <c r="CH198" s="9"/>
      <c r="CI198" s="9"/>
      <c r="CJ198" s="9"/>
      <c r="CK198" s="9"/>
    </row>
    <row r="199" spans="1:89">
      <c r="A199" s="304"/>
      <c r="D199" s="18" t="s">
        <v>58</v>
      </c>
      <c r="E199" s="523">
        <v>2</v>
      </c>
      <c r="F199" s="70">
        <v>232.14041599999999</v>
      </c>
      <c r="G199" s="70">
        <v>232.17921136999999</v>
      </c>
      <c r="H199" s="349">
        <v>1137000</v>
      </c>
      <c r="I199" s="29">
        <f t="shared" si="46"/>
        <v>3.8795370000002549E-2</v>
      </c>
      <c r="J199" s="263">
        <v>324.10563999999999</v>
      </c>
      <c r="K199" s="36">
        <f t="shared" si="47"/>
        <v>556.24605599999995</v>
      </c>
      <c r="L199" s="36">
        <v>556.45699999999999</v>
      </c>
      <c r="M199" s="350">
        <v>8138</v>
      </c>
      <c r="N199" s="29">
        <f>L199-K199</f>
        <v>0.21094400000004043</v>
      </c>
      <c r="O199" s="9">
        <v>120.04226</v>
      </c>
      <c r="P199" s="33">
        <f t="shared" si="48"/>
        <v>436.20379599999995</v>
      </c>
      <c r="Q199" s="36">
        <v>436.30380000000002</v>
      </c>
      <c r="R199" s="153">
        <v>4101</v>
      </c>
      <c r="S199" s="29">
        <f>Q199-P199</f>
        <v>0.10000400000006948</v>
      </c>
      <c r="T199" s="30"/>
      <c r="U199" s="9">
        <v>90.031694999999999</v>
      </c>
      <c r="V199" s="33">
        <f t="shared" si="49"/>
        <v>466.21436099999994</v>
      </c>
      <c r="W199" s="30" t="s">
        <v>74</v>
      </c>
      <c r="X199" s="349"/>
      <c r="Y199" s="29"/>
      <c r="Z199" s="263">
        <v>240.084519</v>
      </c>
      <c r="AA199" s="75">
        <f t="shared" si="50"/>
        <v>316.16153699999995</v>
      </c>
      <c r="AB199" s="30" t="s">
        <v>74</v>
      </c>
      <c r="AC199" s="349"/>
      <c r="AD199" s="29"/>
      <c r="AE199" s="9">
        <v>180.06339</v>
      </c>
      <c r="AF199" s="75">
        <f t="shared" si="51"/>
        <v>376.18266599999993</v>
      </c>
      <c r="AG199" s="30" t="s">
        <v>74</v>
      </c>
      <c r="AH199" s="349"/>
      <c r="AI199" s="29"/>
      <c r="AJ199" s="9">
        <v>300.10564799999997</v>
      </c>
      <c r="AK199" s="75">
        <f t="shared" si="52"/>
        <v>256.14040799999998</v>
      </c>
      <c r="AL199" s="75">
        <v>256.15469999999999</v>
      </c>
      <c r="AM199" s="358">
        <v>10240</v>
      </c>
      <c r="AN199" s="29">
        <f>AL199-AK199</f>
        <v>1.429200000001174E-2</v>
      </c>
      <c r="AR199"/>
      <c r="AS199" s="41"/>
      <c r="AT199" s="41"/>
      <c r="AU199" s="520"/>
      <c r="AV199" s="9"/>
      <c r="AW199" s="9"/>
      <c r="AX199" s="94"/>
      <c r="AY199" s="92"/>
      <c r="CG199" s="9"/>
      <c r="CH199" s="9"/>
      <c r="CI199" s="9"/>
      <c r="CJ199" s="9"/>
      <c r="CK199" s="9"/>
    </row>
    <row r="200" spans="1:89">
      <c r="A200" s="304"/>
      <c r="D200" s="18" t="s">
        <v>59</v>
      </c>
      <c r="E200" s="523">
        <v>1</v>
      </c>
      <c r="F200" s="70">
        <v>175.11895200000001</v>
      </c>
      <c r="G200" s="70">
        <v>175.24260000000001</v>
      </c>
      <c r="H200" s="349">
        <v>56480</v>
      </c>
      <c r="I200" s="29">
        <f t="shared" si="46"/>
        <v>0.12364800000000287</v>
      </c>
      <c r="J200" s="263">
        <v>324.10563999999999</v>
      </c>
      <c r="K200" s="36">
        <f t="shared" si="47"/>
        <v>499.22459200000003</v>
      </c>
      <c r="L200" s="36">
        <v>499.22199999999998</v>
      </c>
      <c r="M200" s="350">
        <v>119200</v>
      </c>
      <c r="N200" s="29">
        <f>L200-K200</f>
        <v>-2.5920000000496657E-3</v>
      </c>
      <c r="O200" s="9">
        <v>120.04226</v>
      </c>
      <c r="P200" s="33">
        <f t="shared" si="48"/>
        <v>379.18233200000003</v>
      </c>
      <c r="Q200" s="33">
        <v>379.21609999999998</v>
      </c>
      <c r="R200" s="461">
        <v>10170</v>
      </c>
      <c r="S200" s="29">
        <f>Q200-P200</f>
        <v>3.3767999999952281E-2</v>
      </c>
      <c r="T200" s="30"/>
      <c r="U200" s="9">
        <v>90.031694999999999</v>
      </c>
      <c r="V200" s="33">
        <f t="shared" si="49"/>
        <v>409.19289700000002</v>
      </c>
      <c r="W200" s="30" t="s">
        <v>74</v>
      </c>
      <c r="X200" s="349"/>
      <c r="Y200" s="29"/>
      <c r="Z200" s="263">
        <v>240.084519</v>
      </c>
      <c r="AA200" s="75">
        <f t="shared" si="50"/>
        <v>259.14007300000003</v>
      </c>
      <c r="AB200" s="75">
        <v>259.31889999999999</v>
      </c>
      <c r="AC200" s="358">
        <v>21470</v>
      </c>
      <c r="AD200" s="361">
        <f>AB200-AA200</f>
        <v>0.17882699999995566</v>
      </c>
      <c r="AE200" s="9">
        <v>180.06339</v>
      </c>
      <c r="AF200" s="75">
        <f t="shared" si="51"/>
        <v>319.161202</v>
      </c>
      <c r="AG200" s="30" t="s">
        <v>74</v>
      </c>
      <c r="AH200" s="349"/>
      <c r="AI200" s="29"/>
      <c r="AJ200" s="9">
        <v>300.10564799999997</v>
      </c>
      <c r="AK200" s="75">
        <f t="shared" si="52"/>
        <v>199.11894400000006</v>
      </c>
      <c r="AL200" s="75">
        <v>199.10599999999999</v>
      </c>
      <c r="AM200" s="358">
        <v>75780</v>
      </c>
      <c r="AN200" s="29">
        <f>AL200-AK200</f>
        <v>-1.2944000000061351E-2</v>
      </c>
      <c r="AR200"/>
      <c r="AS200" s="41"/>
      <c r="AT200" s="41"/>
      <c r="AU200" s="520"/>
      <c r="AV200" s="9"/>
      <c r="AW200" s="9"/>
      <c r="AX200" s="94"/>
      <c r="AY200" s="92"/>
      <c r="CG200" s="9"/>
      <c r="CH200" s="9"/>
      <c r="CI200" s="9"/>
      <c r="CJ200" s="9"/>
      <c r="CK200" s="9"/>
    </row>
    <row r="201" spans="1:89">
      <c r="A201" s="46"/>
      <c r="B201" s="46"/>
      <c r="D201" s="556"/>
      <c r="E201" s="557"/>
      <c r="F201" s="556"/>
      <c r="G201" s="556"/>
      <c r="H201" s="38">
        <f>SUM(H195:H200)</f>
        <v>9088180</v>
      </c>
      <c r="I201" s="558"/>
      <c r="J201" s="537"/>
      <c r="K201" s="537"/>
      <c r="L201" s="537"/>
      <c r="M201" s="38">
        <f>SUM(M199:M200)</f>
        <v>127338</v>
      </c>
      <c r="N201" s="537"/>
      <c r="O201" s="46"/>
      <c r="P201" s="46"/>
      <c r="Q201" s="46"/>
      <c r="R201" s="25">
        <f>SUM(R196:R200)</f>
        <v>14271</v>
      </c>
      <c r="S201" s="46"/>
      <c r="T201" s="46"/>
      <c r="U201" s="537"/>
      <c r="V201" s="537"/>
      <c r="W201" s="537"/>
      <c r="X201" s="38">
        <f>SUM(X196:X200)</f>
        <v>17434</v>
      </c>
      <c r="Y201" s="537"/>
      <c r="Z201" s="537"/>
      <c r="AA201" s="537"/>
      <c r="AB201" s="537"/>
      <c r="AC201" s="38">
        <f>SUM(AC197:AC200)</f>
        <v>21470</v>
      </c>
      <c r="AD201" s="537"/>
      <c r="AE201" s="537"/>
      <c r="AF201" s="537"/>
      <c r="AG201" s="537"/>
      <c r="AH201" s="38">
        <f>SUM(AH197:AH200)</f>
        <v>14040</v>
      </c>
      <c r="AI201" s="537"/>
      <c r="AJ201" s="537"/>
      <c r="AK201" s="537"/>
      <c r="AL201" s="537"/>
      <c r="AM201" s="38">
        <f>SUM(AM197:AM200)</f>
        <v>198520</v>
      </c>
      <c r="AN201" s="537"/>
      <c r="AO201" s="46"/>
      <c r="AP201" s="46"/>
      <c r="AR201" s="94"/>
      <c r="AS201" s="94"/>
      <c r="AT201" s="25"/>
      <c r="AU201" s="610"/>
      <c r="AV201" s="25"/>
      <c r="AW201" s="25"/>
      <c r="AX201" s="25"/>
      <c r="AY201" s="25"/>
      <c r="CG201" s="9"/>
      <c r="CH201" s="9"/>
      <c r="CI201" s="9"/>
      <c r="CJ201" s="9"/>
      <c r="CK201" s="9"/>
    </row>
    <row r="202" spans="1:89">
      <c r="A202" s="470"/>
      <c r="B202" s="470"/>
      <c r="C202" s="470"/>
      <c r="D202" s="470"/>
      <c r="E202" s="539"/>
      <c r="F202" s="470"/>
      <c r="G202" s="470"/>
      <c r="H202" s="130"/>
      <c r="I202" s="470"/>
      <c r="J202" s="470"/>
      <c r="K202" s="470"/>
      <c r="L202" s="470"/>
      <c r="M202" s="130">
        <v>1</v>
      </c>
      <c r="N202" s="470"/>
      <c r="O202" s="470"/>
      <c r="P202" s="470"/>
      <c r="Q202" s="470"/>
      <c r="R202" s="130">
        <f>R201/M201</f>
        <v>0.11207180888658531</v>
      </c>
      <c r="S202" s="470"/>
      <c r="T202" s="470"/>
      <c r="U202" s="470"/>
      <c r="V202" s="470"/>
      <c r="W202" s="130"/>
      <c r="X202" s="470">
        <f>X201/M201</f>
        <v>0.13691121267806938</v>
      </c>
      <c r="Y202" s="470"/>
      <c r="Z202" s="470"/>
      <c r="AA202" s="470"/>
      <c r="AB202" s="470"/>
      <c r="AC202" s="470">
        <f>AC201/M201</f>
        <v>0.16860638615338705</v>
      </c>
      <c r="AD202" s="470"/>
      <c r="AE202" s="470"/>
      <c r="AF202" s="470"/>
      <c r="AG202" s="470"/>
      <c r="AH202" s="470">
        <f>AH201/R201</f>
        <v>0.98381332772755936</v>
      </c>
      <c r="AI202" s="470"/>
      <c r="AJ202" s="470"/>
      <c r="AK202" s="470"/>
      <c r="AL202" s="470"/>
      <c r="AM202" s="470">
        <f>AM201/M201</f>
        <v>1.5590004554806891</v>
      </c>
      <c r="AN202" s="470"/>
      <c r="AO202" s="470"/>
      <c r="AP202" s="470"/>
      <c r="AQ202" s="130"/>
      <c r="AR202" s="130"/>
      <c r="AS202" s="130"/>
      <c r="AT202" s="130"/>
      <c r="AU202" s="559"/>
      <c r="AV202" s="130"/>
      <c r="AW202" s="130"/>
      <c r="AX202" s="130"/>
      <c r="AY202" s="130"/>
      <c r="CG202" s="9"/>
      <c r="CH202" s="9"/>
      <c r="CI202" s="9"/>
      <c r="CJ202" s="9"/>
      <c r="CK202" s="9"/>
    </row>
    <row r="203" spans="1:89">
      <c r="A203" s="470"/>
      <c r="B203" s="470"/>
      <c r="C203" s="470"/>
      <c r="D203" s="470"/>
      <c r="E203" s="539"/>
      <c r="F203" s="470"/>
      <c r="G203" s="470"/>
      <c r="H203" s="130"/>
      <c r="I203" s="470"/>
      <c r="J203" s="470"/>
      <c r="K203" s="470"/>
      <c r="L203" s="470"/>
      <c r="M203" s="130"/>
      <c r="N203" s="470"/>
      <c r="O203" s="470"/>
      <c r="P203" s="470"/>
      <c r="Q203" s="470"/>
      <c r="R203" s="130"/>
      <c r="S203" s="470"/>
      <c r="T203" s="470"/>
      <c r="U203" s="9">
        <v>90.031694999999999</v>
      </c>
      <c r="V203" s="470"/>
      <c r="W203" s="130"/>
      <c r="X203" s="470"/>
      <c r="Y203" s="470"/>
      <c r="Z203" s="470"/>
      <c r="AA203" s="470"/>
      <c r="AB203" s="470"/>
      <c r="AC203" s="470"/>
      <c r="AD203" s="470"/>
      <c r="AE203" s="470"/>
      <c r="AF203" s="470"/>
      <c r="AG203" s="470"/>
      <c r="AH203" s="470"/>
      <c r="AI203" s="470"/>
      <c r="AJ203" s="470"/>
      <c r="AK203" s="470"/>
      <c r="AL203" s="470"/>
      <c r="AM203" s="470"/>
      <c r="AN203" s="470"/>
      <c r="AO203" s="470"/>
      <c r="AP203" s="470"/>
      <c r="AQ203" s="470"/>
      <c r="AR203" s="470"/>
      <c r="AS203" s="470"/>
      <c r="AT203" s="470"/>
      <c r="AU203"/>
      <c r="BG203" s="120"/>
      <c r="CG203" s="9"/>
      <c r="CH203" s="9"/>
      <c r="CI203" s="9"/>
      <c r="CJ203" s="9"/>
      <c r="CK203" s="9"/>
    </row>
    <row r="204" spans="1:89">
      <c r="D204" s="87"/>
      <c r="E204" s="208"/>
      <c r="F204" s="87"/>
      <c r="G204" s="87"/>
      <c r="H204" s="25"/>
      <c r="I204" s="87"/>
      <c r="J204" s="87"/>
      <c r="K204" s="87"/>
      <c r="L204" s="87"/>
      <c r="M204" s="25"/>
      <c r="N204" s="87"/>
      <c r="O204" s="87"/>
      <c r="P204" s="87"/>
      <c r="Q204" s="87"/>
      <c r="R204" s="25"/>
      <c r="S204" s="87"/>
      <c r="T204" s="87"/>
      <c r="U204" s="87"/>
      <c r="V204" s="87"/>
      <c r="W204" s="25"/>
      <c r="X204" s="87"/>
      <c r="Y204" s="87"/>
      <c r="Z204" s="87"/>
      <c r="AA204" s="87"/>
      <c r="AC204" s="88"/>
      <c r="AD204" s="88"/>
      <c r="CG204" s="9"/>
      <c r="CH204" s="9"/>
      <c r="CI204" s="9"/>
      <c r="CJ204" s="9"/>
      <c r="CK204" s="9"/>
    </row>
    <row r="205" spans="1:89">
      <c r="D205" s="87"/>
      <c r="E205" s="208"/>
      <c r="F205" s="87"/>
      <c r="G205" s="87"/>
      <c r="H205" s="25"/>
      <c r="I205" s="87"/>
      <c r="J205" s="87"/>
      <c r="K205" s="87"/>
      <c r="L205" s="87"/>
      <c r="M205" s="25"/>
      <c r="N205" s="87"/>
      <c r="O205" s="87"/>
      <c r="P205" s="87"/>
      <c r="Q205" s="87"/>
      <c r="R205" s="25"/>
      <c r="S205" s="87"/>
      <c r="T205" s="87"/>
      <c r="U205" s="87"/>
      <c r="V205" s="87"/>
      <c r="W205" s="25"/>
      <c r="X205" s="87"/>
      <c r="Y205" s="87"/>
      <c r="Z205" s="87"/>
      <c r="AA205" s="87"/>
      <c r="AC205" s="88"/>
      <c r="AD205" s="88"/>
      <c r="CG205" s="9"/>
      <c r="CH205" s="9"/>
      <c r="CI205" s="9"/>
      <c r="CJ205" s="9"/>
      <c r="CK205" s="9"/>
    </row>
    <row r="206" spans="1:89">
      <c r="D206" s="87"/>
      <c r="E206" s="208"/>
      <c r="F206" s="87"/>
      <c r="G206" s="87"/>
      <c r="H206" s="25"/>
      <c r="I206" s="87"/>
      <c r="J206" s="87"/>
      <c r="K206" s="87"/>
      <c r="L206" s="87"/>
      <c r="M206" s="25"/>
      <c r="N206" s="87"/>
      <c r="O206" s="87"/>
      <c r="P206" s="87"/>
      <c r="Q206" s="87"/>
      <c r="R206" s="25"/>
      <c r="S206" s="87"/>
      <c r="T206" s="87"/>
      <c r="U206" s="87"/>
      <c r="V206" s="87"/>
      <c r="W206" s="25"/>
      <c r="X206" s="87"/>
      <c r="Y206" s="87"/>
      <c r="Z206" s="87"/>
      <c r="AA206" s="87"/>
      <c r="AC206" s="88"/>
      <c r="AD206" s="88"/>
      <c r="AX206" s="9">
        <v>240.08452</v>
      </c>
      <c r="CG206" s="9"/>
      <c r="CH206" s="9"/>
      <c r="CI206" s="9"/>
      <c r="CJ206" s="9"/>
      <c r="CK206" s="9"/>
    </row>
    <row r="207" spans="1:89">
      <c r="D207" s="87"/>
      <c r="E207" s="208"/>
      <c r="F207" s="87"/>
      <c r="G207" s="87"/>
      <c r="H207" s="25"/>
      <c r="I207" s="87"/>
      <c r="J207" s="87"/>
      <c r="K207" s="87"/>
      <c r="L207" s="87"/>
      <c r="M207" s="25"/>
      <c r="N207" s="87"/>
      <c r="O207" s="87"/>
      <c r="P207" s="87"/>
      <c r="Q207" s="87"/>
      <c r="R207" s="25"/>
      <c r="S207" s="87"/>
      <c r="T207" s="87"/>
      <c r="U207" s="87"/>
      <c r="V207" s="87"/>
      <c r="W207" s="25"/>
      <c r="X207" s="87"/>
      <c r="Y207" s="87"/>
      <c r="Z207" s="87"/>
      <c r="AA207" s="87"/>
      <c r="AC207" s="88"/>
      <c r="AD207" s="88"/>
      <c r="CG207" s="9"/>
    </row>
    <row r="208" spans="1:89">
      <c r="D208" s="87"/>
      <c r="E208" s="208"/>
      <c r="F208" s="87"/>
      <c r="G208" s="87"/>
      <c r="H208" s="25"/>
      <c r="I208" s="87"/>
      <c r="J208" s="87"/>
      <c r="K208" s="87"/>
      <c r="L208" s="87"/>
      <c r="M208" s="25"/>
      <c r="N208" s="87"/>
      <c r="O208" s="87"/>
      <c r="P208" s="87"/>
      <c r="Q208" s="87"/>
      <c r="R208" s="25"/>
      <c r="S208" s="87"/>
      <c r="T208" s="87"/>
      <c r="U208" s="87"/>
      <c r="V208" s="87"/>
      <c r="W208" s="25"/>
      <c r="X208" s="87"/>
      <c r="Y208" s="87"/>
      <c r="Z208" s="87"/>
      <c r="AA208" s="87"/>
      <c r="AC208" s="88"/>
      <c r="AD208" s="88"/>
      <c r="AH208"/>
      <c r="AI208" s="588" t="s">
        <v>504</v>
      </c>
      <c r="AJ208" s="589"/>
      <c r="AK208" s="588"/>
      <c r="AL208" s="588"/>
      <c r="AM208" s="87"/>
      <c r="AN208" s="87"/>
      <c r="AO208" s="87"/>
      <c r="AP208" s="25"/>
      <c r="AQ208" s="87"/>
      <c r="AR208" s="579"/>
      <c r="AS208" s="88"/>
      <c r="AT208" s="87"/>
      <c r="AU208" s="25"/>
      <c r="AV208" s="87"/>
      <c r="AW208" s="87"/>
      <c r="AX208" s="87"/>
      <c r="AY208" s="87"/>
      <c r="AZ208" s="87"/>
      <c r="BA208" s="88"/>
      <c r="BB208" s="88"/>
      <c r="BC208" s="9"/>
      <c r="BD208" s="9"/>
      <c r="BE208" s="92"/>
      <c r="BG208" s="611"/>
      <c r="BH208" s="212"/>
    </row>
    <row r="209" spans="3:63">
      <c r="D209" s="87"/>
      <c r="E209" s="208"/>
      <c r="F209" s="87"/>
      <c r="G209" s="87"/>
      <c r="H209" s="25"/>
      <c r="I209" s="87"/>
      <c r="J209" s="87"/>
      <c r="K209" s="87"/>
      <c r="L209" s="87"/>
      <c r="M209" s="25"/>
      <c r="N209" s="87"/>
      <c r="O209" s="87"/>
      <c r="P209" s="87"/>
      <c r="Q209" s="87"/>
      <c r="R209" s="25"/>
      <c r="S209" s="87"/>
      <c r="T209" s="87"/>
      <c r="U209" s="87"/>
      <c r="V209" s="87"/>
      <c r="W209" s="25"/>
      <c r="X209" s="87"/>
      <c r="Y209" s="87"/>
      <c r="Z209" s="304"/>
      <c r="AH209" s="87"/>
      <c r="AI209" s="120"/>
      <c r="AJ209" s="87"/>
      <c r="AK209" s="25"/>
      <c r="AL209" s="87"/>
      <c r="AM209" s="87"/>
      <c r="AN209" s="87"/>
      <c r="AO209" s="87"/>
      <c r="AP209" s="25"/>
      <c r="AQ209" s="87"/>
      <c r="AR209" s="135" t="s">
        <v>472</v>
      </c>
      <c r="AS209" s="135"/>
      <c r="AT209" s="590"/>
      <c r="AU209" s="589"/>
      <c r="AV209" s="590"/>
      <c r="AW209" s="87"/>
      <c r="AX209" s="591" t="s">
        <v>505</v>
      </c>
      <c r="AY209" s="364"/>
      <c r="AZ209" s="590"/>
      <c r="BA209" s="88"/>
      <c r="BB209" s="592" t="s">
        <v>281</v>
      </c>
      <c r="BC209" s="366"/>
      <c r="BD209" s="9"/>
      <c r="BE209" s="92"/>
      <c r="BG209" s="87"/>
      <c r="BH209" s="87"/>
      <c r="BI209" s="87"/>
      <c r="BJ209" s="25"/>
      <c r="BK209" s="87"/>
    </row>
    <row r="210" spans="3:63">
      <c r="C210" s="41"/>
      <c r="D210" s="90"/>
      <c r="F210" s="9"/>
      <c r="H210" s="94"/>
      <c r="I210" s="92"/>
      <c r="J210" s="522" t="s">
        <v>149</v>
      </c>
      <c r="K210" s="92"/>
      <c r="L210" s="92"/>
      <c r="M210" s="94"/>
      <c r="N210" s="92"/>
      <c r="O210" s="9"/>
      <c r="P210" s="9"/>
      <c r="Q210" s="9"/>
      <c r="R210" s="94"/>
      <c r="S210" s="92"/>
      <c r="T210" s="92"/>
      <c r="U210" s="40" t="s">
        <v>272</v>
      </c>
      <c r="V210" s="377" t="s">
        <v>171</v>
      </c>
      <c r="Z210" s="304"/>
      <c r="AH210" s="87"/>
      <c r="AI210" s="120"/>
      <c r="AJ210" s="87"/>
      <c r="AK210" s="25"/>
      <c r="AL210" s="87"/>
      <c r="AM210" s="87"/>
      <c r="AN210" s="87"/>
      <c r="AO210" s="87"/>
      <c r="AP210" s="25"/>
      <c r="AQ210" s="87"/>
      <c r="AR210" s="579"/>
      <c r="AS210" s="88"/>
      <c r="AT210" s="87"/>
      <c r="AU210" s="25"/>
      <c r="AV210" s="87"/>
      <c r="AW210" s="87"/>
      <c r="AX210" s="87"/>
      <c r="AY210" s="87"/>
      <c r="AZ210" s="87"/>
      <c r="BA210" s="88"/>
      <c r="BB210" s="88"/>
      <c r="BC210" s="9"/>
      <c r="BD210" s="9"/>
      <c r="BE210" s="92"/>
      <c r="BG210" s="100"/>
      <c r="BH210" s="8"/>
      <c r="BI210" s="8"/>
      <c r="BJ210" s="11"/>
      <c r="BK210" s="612"/>
    </row>
    <row r="211" spans="3:63">
      <c r="C211" s="53" t="s">
        <v>114</v>
      </c>
      <c r="D211" s="54" t="s">
        <v>520</v>
      </c>
      <c r="E211" s="564"/>
      <c r="F211" s="18" t="s">
        <v>152</v>
      </c>
      <c r="G211" s="104" t="s">
        <v>44</v>
      </c>
      <c r="H211" s="105" t="s">
        <v>64</v>
      </c>
      <c r="I211" s="103" t="s">
        <v>137</v>
      </c>
      <c r="J211" s="108" t="s">
        <v>134</v>
      </c>
      <c r="K211" s="379" t="s">
        <v>155</v>
      </c>
      <c r="L211" s="108" t="s">
        <v>156</v>
      </c>
      <c r="M211" s="109" t="s">
        <v>64</v>
      </c>
      <c r="N211" s="109" t="s">
        <v>116</v>
      </c>
      <c r="O211" s="106" t="s">
        <v>100</v>
      </c>
      <c r="P211" s="107" t="s">
        <v>153</v>
      </c>
      <c r="Q211" s="108" t="s">
        <v>154</v>
      </c>
      <c r="R211" s="109" t="s">
        <v>64</v>
      </c>
      <c r="S211" s="109" t="s">
        <v>116</v>
      </c>
      <c r="T211" s="134" t="s">
        <v>173</v>
      </c>
      <c r="U211" s="135" t="s">
        <v>174</v>
      </c>
      <c r="V211" s="108" t="s">
        <v>175</v>
      </c>
      <c r="W211" s="109" t="s">
        <v>64</v>
      </c>
      <c r="X211" s="109" t="s">
        <v>116</v>
      </c>
      <c r="Y211" s="11"/>
      <c r="Z211" s="304"/>
      <c r="AA211" s="53" t="s">
        <v>114</v>
      </c>
      <c r="AB211" s="54" t="s">
        <v>520</v>
      </c>
      <c r="AC211" s="564"/>
      <c r="AD211" s="18" t="s">
        <v>152</v>
      </c>
      <c r="AE211" s="104" t="s">
        <v>44</v>
      </c>
      <c r="AF211" s="105" t="s">
        <v>64</v>
      </c>
      <c r="AG211" s="103" t="s">
        <v>137</v>
      </c>
      <c r="AH211" s="134" t="s">
        <v>173</v>
      </c>
      <c r="AI211" s="135" t="s">
        <v>382</v>
      </c>
      <c r="AJ211" s="108" t="s">
        <v>507</v>
      </c>
      <c r="AK211" s="109" t="s">
        <v>64</v>
      </c>
      <c r="AL211" s="581" t="s">
        <v>116</v>
      </c>
      <c r="AM211" s="108" t="s">
        <v>100</v>
      </c>
      <c r="AN211" s="107" t="s">
        <v>496</v>
      </c>
      <c r="AO211" s="275" t="s">
        <v>496</v>
      </c>
      <c r="AP211" s="109" t="s">
        <v>64</v>
      </c>
      <c r="AQ211" s="582" t="s">
        <v>497</v>
      </c>
      <c r="AR211" s="595" t="s">
        <v>508</v>
      </c>
      <c r="AS211" s="583" t="s">
        <v>441</v>
      </c>
      <c r="AT211" s="526" t="s">
        <v>441</v>
      </c>
      <c r="AU211" s="526" t="s">
        <v>64</v>
      </c>
      <c r="AV211" s="526" t="s">
        <v>61</v>
      </c>
      <c r="AW211" s="108" t="s">
        <v>135</v>
      </c>
      <c r="AX211" s="565" t="s">
        <v>498</v>
      </c>
      <c r="AY211" s="108" t="s">
        <v>499</v>
      </c>
      <c r="AZ211" s="136" t="s">
        <v>64</v>
      </c>
      <c r="BA211" s="109" t="s">
        <v>116</v>
      </c>
      <c r="BB211" s="524" t="s">
        <v>509</v>
      </c>
      <c r="BC211" s="525" t="s">
        <v>510</v>
      </c>
      <c r="BD211" s="526" t="s">
        <v>510</v>
      </c>
      <c r="BE211" s="527"/>
      <c r="BF211" s="528" t="s">
        <v>61</v>
      </c>
      <c r="BG211" s="41"/>
      <c r="BH211" s="11"/>
      <c r="BI211" s="11"/>
      <c r="BJ211"/>
      <c r="BK211" s="612"/>
    </row>
    <row r="212" spans="3:63">
      <c r="C212" s="345" t="s">
        <v>521</v>
      </c>
      <c r="D212" s="13" t="s">
        <v>45</v>
      </c>
      <c r="E212" s="523"/>
      <c r="F212" s="13" t="s">
        <v>67</v>
      </c>
      <c r="G212" s="109" t="s">
        <v>166</v>
      </c>
      <c r="H212" s="5"/>
      <c r="I212" s="109" t="s">
        <v>65</v>
      </c>
      <c r="J212" s="103" t="s">
        <v>168</v>
      </c>
      <c r="K212" s="386" t="s">
        <v>67</v>
      </c>
      <c r="L212" s="109" t="s">
        <v>167</v>
      </c>
      <c r="M212" s="5"/>
      <c r="N212" s="109" t="s">
        <v>65</v>
      </c>
      <c r="O212" s="5"/>
      <c r="P212" s="113" t="s">
        <v>67</v>
      </c>
      <c r="Q212" s="109" t="s">
        <v>167</v>
      </c>
      <c r="R212" s="5"/>
      <c r="S212" s="109" t="s">
        <v>65</v>
      </c>
      <c r="T212" s="5" t="s">
        <v>177</v>
      </c>
      <c r="U212" s="138" t="s">
        <v>67</v>
      </c>
      <c r="V212" s="109"/>
      <c r="W212" s="5"/>
      <c r="X212" s="109" t="s">
        <v>65</v>
      </c>
      <c r="Y212" s="11"/>
      <c r="Z212" s="304"/>
      <c r="AA212" s="345" t="s">
        <v>521</v>
      </c>
      <c r="AB212" s="13" t="s">
        <v>45</v>
      </c>
      <c r="AC212" s="523"/>
      <c r="AD212" s="13" t="s">
        <v>67</v>
      </c>
      <c r="AE212" s="109" t="s">
        <v>166</v>
      </c>
      <c r="AF212" s="5"/>
      <c r="AG212" s="109" t="s">
        <v>65</v>
      </c>
      <c r="AH212" s="5" t="s">
        <v>177</v>
      </c>
      <c r="AI212" s="138" t="s">
        <v>67</v>
      </c>
      <c r="AJ212" s="109"/>
      <c r="AK212" s="5"/>
      <c r="AL212" s="136" t="s">
        <v>65</v>
      </c>
      <c r="AM212" s="103" t="s">
        <v>481</v>
      </c>
      <c r="AN212" s="113" t="s">
        <v>67</v>
      </c>
      <c r="AO212" s="109" t="s">
        <v>167</v>
      </c>
      <c r="AP212" s="5"/>
      <c r="AQ212" s="582" t="s">
        <v>65</v>
      </c>
      <c r="AR212" s="526" t="s">
        <v>297</v>
      </c>
      <c r="AS212" s="583" t="s">
        <v>67</v>
      </c>
      <c r="AT212" s="526" t="s">
        <v>167</v>
      </c>
      <c r="AU212" s="526"/>
      <c r="AV212" s="526" t="s">
        <v>65</v>
      </c>
      <c r="AW212" s="103" t="s">
        <v>483</v>
      </c>
      <c r="AX212" s="567" t="s">
        <v>67</v>
      </c>
      <c r="AY212" s="109" t="s">
        <v>167</v>
      </c>
      <c r="AZ212" s="116"/>
      <c r="BA212" s="109" t="s">
        <v>65</v>
      </c>
      <c r="BB212" s="524"/>
      <c r="BC212" s="532" t="s">
        <v>169</v>
      </c>
      <c r="BD212" s="526" t="s">
        <v>68</v>
      </c>
      <c r="BE212" s="527" t="s">
        <v>64</v>
      </c>
      <c r="BF212" s="528" t="s">
        <v>65</v>
      </c>
      <c r="BJ212" s="46"/>
      <c r="BK212" s="92"/>
    </row>
    <row r="213" spans="3:63" ht="21">
      <c r="C213" s="209" t="s">
        <v>133</v>
      </c>
      <c r="D213" s="18" t="s">
        <v>79</v>
      </c>
      <c r="E213" s="523">
        <v>1</v>
      </c>
      <c r="F213" s="70">
        <v>187.086589</v>
      </c>
      <c r="G213" s="115">
        <v>187.14840000000001</v>
      </c>
      <c r="H213" s="116">
        <v>3477</v>
      </c>
      <c r="I213" s="117">
        <f t="shared" ref="I213:I218" si="53">G213-F213</f>
        <v>6.1811000000005833E-2</v>
      </c>
      <c r="J213" s="9">
        <v>90.031694999999999</v>
      </c>
      <c r="K213" s="389">
        <f t="shared" ref="K213:K218" si="54">F213-J213</f>
        <v>97.054894000000004</v>
      </c>
      <c r="L213" s="115" t="s">
        <v>93</v>
      </c>
      <c r="M213" s="116"/>
      <c r="N213" s="117"/>
      <c r="O213" s="9">
        <v>120.04226</v>
      </c>
      <c r="P213" s="118">
        <f t="shared" ref="P213:P218" si="55">F213-O213</f>
        <v>67.044329000000005</v>
      </c>
      <c r="Q213" s="5" t="s">
        <v>93</v>
      </c>
      <c r="R213" s="116"/>
      <c r="S213" s="117"/>
      <c r="T213" s="71">
        <v>162.05282</v>
      </c>
      <c r="U213" s="139">
        <f t="shared" ref="U213:U218" si="56">F213+T213</f>
        <v>349.139409</v>
      </c>
      <c r="V213" s="139">
        <v>349.24450000000002</v>
      </c>
      <c r="W213" s="140">
        <v>2042</v>
      </c>
      <c r="X213" s="391">
        <f>V213-U213</f>
        <v>0.10509100000001581</v>
      </c>
      <c r="Y213" s="378"/>
      <c r="Z213" s="596" t="s">
        <v>511</v>
      </c>
      <c r="AA213" s="209" t="s">
        <v>133</v>
      </c>
      <c r="AB213" s="18" t="s">
        <v>79</v>
      </c>
      <c r="AC213" s="523">
        <v>1</v>
      </c>
      <c r="AD213" s="70">
        <v>187.086589</v>
      </c>
      <c r="AE213" s="115">
        <v>187.14840000000001</v>
      </c>
      <c r="AF213" s="116">
        <v>3477</v>
      </c>
      <c r="AG213" s="117">
        <f t="shared" ref="AG213:AG218" si="57">AE213-AD213</f>
        <v>6.1811000000005833E-2</v>
      </c>
      <c r="AH213" s="71">
        <v>324.10563999999999</v>
      </c>
      <c r="AI213" s="139">
        <f t="shared" ref="AI213:AI218" si="58">AD213+AH213</f>
        <v>511.192229</v>
      </c>
      <c r="AJ213" s="115" t="s">
        <v>74</v>
      </c>
      <c r="AK213" s="116"/>
      <c r="AL213" s="391"/>
      <c r="AM213" s="120">
        <v>120.04226</v>
      </c>
      <c r="AN213" s="118">
        <f t="shared" ref="AN213:AN218" si="59">AI213-AM213</f>
        <v>391.149969</v>
      </c>
      <c r="AO213" s="115" t="s">
        <v>74</v>
      </c>
      <c r="AP213" s="116"/>
      <c r="AQ213" s="117"/>
      <c r="AR213" s="9">
        <v>180.06339</v>
      </c>
      <c r="AS213" s="389">
        <f t="shared" ref="AS213:AS218" si="60">AI213-AR213</f>
        <v>331.12883899999997</v>
      </c>
      <c r="AT213" s="115" t="s">
        <v>74</v>
      </c>
      <c r="AU213" s="116"/>
      <c r="AV213" s="117"/>
      <c r="AW213" s="9">
        <v>240.08452</v>
      </c>
      <c r="AX213" s="568">
        <f t="shared" ref="AX213:AX218" si="61">AI213-AW213</f>
        <v>271.107709</v>
      </c>
      <c r="AY213" s="568">
        <v>271.28739999999999</v>
      </c>
      <c r="AZ213" s="572">
        <v>14960</v>
      </c>
      <c r="BA213" s="117">
        <v>0.17969099999999116</v>
      </c>
      <c r="BB213" s="120">
        <v>300.10564799999997</v>
      </c>
      <c r="BC213" s="170">
        <f t="shared" ref="BC213:BC218" si="62">AI213-BB213</f>
        <v>211.08658100000002</v>
      </c>
      <c r="BD213" s="76">
        <v>211.0874</v>
      </c>
      <c r="BE213" s="171">
        <v>17190</v>
      </c>
      <c r="BF213" s="391">
        <f>BD213-BC213</f>
        <v>8.1899999997858686E-4</v>
      </c>
      <c r="BJ213" s="46"/>
      <c r="BK213" s="92"/>
    </row>
    <row r="214" spans="3:63">
      <c r="C214" s="348">
        <v>30.090399999999999</v>
      </c>
      <c r="D214" s="18" t="s">
        <v>79</v>
      </c>
      <c r="E214" s="523">
        <v>2</v>
      </c>
      <c r="F214" s="70">
        <v>373.16590200000002</v>
      </c>
      <c r="G214" s="115">
        <v>373.26839999999999</v>
      </c>
      <c r="H214" s="300">
        <v>2821000</v>
      </c>
      <c r="I214" s="117">
        <f t="shared" si="53"/>
        <v>0.10249799999996867</v>
      </c>
      <c r="J214" s="9">
        <v>90.031694999999999</v>
      </c>
      <c r="K214" s="389">
        <f t="shared" si="54"/>
        <v>283.134207</v>
      </c>
      <c r="L214" s="389">
        <v>283.28309999999999</v>
      </c>
      <c r="M214" s="394">
        <v>17590</v>
      </c>
      <c r="N214" s="117">
        <f>L214-K214</f>
        <v>0.14889299999998684</v>
      </c>
      <c r="O214" s="9">
        <v>120.04226</v>
      </c>
      <c r="P214" s="118">
        <f t="shared" si="55"/>
        <v>253.12364200000002</v>
      </c>
      <c r="Q214" s="115" t="s">
        <v>74</v>
      </c>
      <c r="R214" s="116"/>
      <c r="S214" s="117"/>
      <c r="T214" s="71">
        <v>162.05282</v>
      </c>
      <c r="U214" s="139">
        <f t="shared" si="56"/>
        <v>535.21872200000007</v>
      </c>
      <c r="V214" s="115" t="s">
        <v>74</v>
      </c>
      <c r="W214" s="300"/>
      <c r="X214" s="391"/>
      <c r="Y214" s="378"/>
      <c r="Z214" s="304"/>
      <c r="AA214" s="348">
        <v>30.090399999999999</v>
      </c>
      <c r="AB214" s="18" t="s">
        <v>79</v>
      </c>
      <c r="AC214" s="523">
        <v>2</v>
      </c>
      <c r="AD214" s="70">
        <v>373.16590200000002</v>
      </c>
      <c r="AE214" s="115">
        <v>373.26839999999999</v>
      </c>
      <c r="AF214" s="300">
        <v>2821000</v>
      </c>
      <c r="AG214" s="117">
        <f t="shared" si="57"/>
        <v>0.10249799999996867</v>
      </c>
      <c r="AH214" s="71">
        <v>324.10563999999999</v>
      </c>
      <c r="AI214" s="139">
        <f t="shared" si="58"/>
        <v>697.27154199999995</v>
      </c>
      <c r="AJ214" s="115" t="s">
        <v>74</v>
      </c>
      <c r="AK214" s="116"/>
      <c r="AL214" s="391"/>
      <c r="AM214" s="120">
        <v>121.04226</v>
      </c>
      <c r="AN214" s="118">
        <f t="shared" si="59"/>
        <v>576.22928200000001</v>
      </c>
      <c r="AO214" s="115" t="s">
        <v>74</v>
      </c>
      <c r="AP214" s="116"/>
      <c r="AQ214" s="117"/>
      <c r="AR214" s="9">
        <v>181.06339</v>
      </c>
      <c r="AS214" s="389">
        <f t="shared" si="60"/>
        <v>516.20815199999993</v>
      </c>
      <c r="AT214" s="389">
        <v>516.08050000000003</v>
      </c>
      <c r="AU214" s="394">
        <v>56900</v>
      </c>
      <c r="AV214" s="117">
        <f>AT214-AS214</f>
        <v>-0.12765199999989818</v>
      </c>
      <c r="AW214" s="9">
        <v>240.08452</v>
      </c>
      <c r="AX214" s="568">
        <f t="shared" si="61"/>
        <v>457.18702199999996</v>
      </c>
      <c r="AY214" s="115" t="s">
        <v>74</v>
      </c>
      <c r="AZ214" s="116"/>
      <c r="BA214" s="117"/>
      <c r="BB214" s="120">
        <v>301.10564799999997</v>
      </c>
      <c r="BC214" s="170">
        <f t="shared" si="62"/>
        <v>396.16589399999998</v>
      </c>
      <c r="BD214" s="76">
        <v>395.92869999999999</v>
      </c>
      <c r="BE214" s="171">
        <v>611000</v>
      </c>
      <c r="BF214" s="391">
        <f>BD214-BC214</f>
        <v>-0.23719399999998814</v>
      </c>
      <c r="BJ214" s="46"/>
      <c r="BK214" s="92"/>
    </row>
    <row r="215" spans="3:63">
      <c r="C215" s="11" t="s">
        <v>287</v>
      </c>
      <c r="D215" s="15" t="s">
        <v>56</v>
      </c>
      <c r="E215" s="523">
        <v>3</v>
      </c>
      <c r="F215" s="70">
        <v>638.22790699999996</v>
      </c>
      <c r="G215" s="115">
        <v>638.26670000000001</v>
      </c>
      <c r="H215" s="300">
        <v>325600</v>
      </c>
      <c r="I215" s="117">
        <f t="shared" si="53"/>
        <v>3.8793000000055144E-2</v>
      </c>
      <c r="J215" s="9">
        <v>90.031694999999999</v>
      </c>
      <c r="K215" s="389">
        <f t="shared" si="54"/>
        <v>548.19621199999995</v>
      </c>
      <c r="L215" s="389">
        <v>548.14599999999996</v>
      </c>
      <c r="M215" s="394">
        <v>15280</v>
      </c>
      <c r="N215" s="117">
        <f>L215-K215</f>
        <v>-5.0211999999987711E-2</v>
      </c>
      <c r="O215" s="9">
        <v>120.04226</v>
      </c>
      <c r="P215" s="118">
        <f t="shared" si="55"/>
        <v>518.18564700000002</v>
      </c>
      <c r="Q215" s="118">
        <v>518.40170000000001</v>
      </c>
      <c r="R215" s="123">
        <v>63650</v>
      </c>
      <c r="S215" s="117">
        <f>Q215-P215</f>
        <v>0.21605299999998806</v>
      </c>
      <c r="T215" s="71">
        <v>162.05282</v>
      </c>
      <c r="U215" s="139">
        <f t="shared" si="56"/>
        <v>800.28072699999996</v>
      </c>
      <c r="V215" s="115" t="s">
        <v>74</v>
      </c>
      <c r="W215" s="300"/>
      <c r="X215" s="391"/>
      <c r="Y215" s="378"/>
      <c r="Z215" s="304"/>
      <c r="AA215" s="11" t="s">
        <v>287</v>
      </c>
      <c r="AB215" s="15" t="s">
        <v>56</v>
      </c>
      <c r="AC215" s="523">
        <v>3</v>
      </c>
      <c r="AD215" s="70">
        <v>638.22790699999996</v>
      </c>
      <c r="AE215" s="115">
        <v>638.26670000000001</v>
      </c>
      <c r="AF215" s="300">
        <v>325600</v>
      </c>
      <c r="AG215" s="117">
        <f t="shared" si="57"/>
        <v>3.8793000000055144E-2</v>
      </c>
      <c r="AH215" s="71">
        <v>324.10563999999999</v>
      </c>
      <c r="AI215" s="139">
        <f t="shared" si="58"/>
        <v>962.33354699999995</v>
      </c>
      <c r="AJ215" s="115" t="s">
        <v>74</v>
      </c>
      <c r="AK215" s="300"/>
      <c r="AL215" s="391"/>
      <c r="AM215" s="120">
        <v>122.04226</v>
      </c>
      <c r="AN215" s="118">
        <f t="shared" si="59"/>
        <v>840.29128700000001</v>
      </c>
      <c r="AO215" s="118">
        <v>840.6422</v>
      </c>
      <c r="AP215" s="123">
        <v>14160</v>
      </c>
      <c r="AQ215" s="117">
        <f>AO215-AN215</f>
        <v>0.35091299999999137</v>
      </c>
      <c r="AR215" s="9">
        <v>182.06339</v>
      </c>
      <c r="AS215" s="389">
        <f t="shared" si="60"/>
        <v>780.27015699999993</v>
      </c>
      <c r="AT215" s="115" t="s">
        <v>74</v>
      </c>
      <c r="AU215" s="116"/>
      <c r="AV215" s="117"/>
      <c r="AW215" s="9">
        <v>240.08452</v>
      </c>
      <c r="AX215" s="568">
        <f t="shared" si="61"/>
        <v>722.24902699999996</v>
      </c>
      <c r="AY215" s="115" t="s">
        <v>74</v>
      </c>
      <c r="AZ215" s="116"/>
      <c r="BA215" s="117"/>
      <c r="BB215" s="120">
        <v>302.10564799999997</v>
      </c>
      <c r="BC215" s="170">
        <f t="shared" si="62"/>
        <v>660.22789899999998</v>
      </c>
      <c r="BD215" s="76">
        <v>660.49159999999995</v>
      </c>
      <c r="BE215" s="171">
        <v>8712</v>
      </c>
      <c r="BF215" s="391">
        <f>BD215-BC215</f>
        <v>0.2637009999999691</v>
      </c>
      <c r="BJ215" s="46"/>
      <c r="BK215" s="92"/>
    </row>
    <row r="216" spans="3:63">
      <c r="C216" s="41"/>
      <c r="D216" s="18" t="s">
        <v>459</v>
      </c>
      <c r="E216" s="523">
        <v>4</v>
      </c>
      <c r="F216" s="70">
        <v>752.27083400000004</v>
      </c>
      <c r="G216" s="115">
        <v>752.38149999999996</v>
      </c>
      <c r="H216" s="300">
        <v>46770</v>
      </c>
      <c r="I216" s="117">
        <f t="shared" si="53"/>
        <v>0.11066599999992377</v>
      </c>
      <c r="J216" s="9">
        <v>90.031694999999999</v>
      </c>
      <c r="K216" s="389">
        <f t="shared" si="54"/>
        <v>662.23913900000002</v>
      </c>
      <c r="L216" s="115" t="s">
        <v>74</v>
      </c>
      <c r="M216" s="300"/>
      <c r="N216" s="117"/>
      <c r="O216" s="9">
        <v>120.04226</v>
      </c>
      <c r="P216" s="118">
        <f t="shared" si="55"/>
        <v>632.22857399999998</v>
      </c>
      <c r="Q216" s="115" t="s">
        <v>74</v>
      </c>
      <c r="R216" s="116"/>
      <c r="S216" s="117"/>
      <c r="T216" s="71">
        <v>162.05282</v>
      </c>
      <c r="U216" s="139">
        <f t="shared" si="56"/>
        <v>914.32365400000003</v>
      </c>
      <c r="V216" s="139">
        <v>914.53489999999999</v>
      </c>
      <c r="W216" s="93">
        <v>27900</v>
      </c>
      <c r="X216" s="391">
        <f>V216-U216</f>
        <v>0.21124599999996008</v>
      </c>
      <c r="Y216" s="378"/>
      <c r="Z216" s="304"/>
      <c r="AA216" s="41"/>
      <c r="AB216" s="18" t="s">
        <v>459</v>
      </c>
      <c r="AC216" s="523">
        <v>4</v>
      </c>
      <c r="AD216" s="70">
        <v>752.27083400000004</v>
      </c>
      <c r="AE216" s="115">
        <v>752.38149999999996</v>
      </c>
      <c r="AF216" s="300">
        <v>46770</v>
      </c>
      <c r="AG216" s="117">
        <f t="shared" si="57"/>
        <v>0.11066599999992377</v>
      </c>
      <c r="AH216" s="71">
        <v>324.10563999999999</v>
      </c>
      <c r="AI216" s="139">
        <f t="shared" si="58"/>
        <v>1076.3764740000001</v>
      </c>
      <c r="AJ216" s="115" t="s">
        <v>93</v>
      </c>
      <c r="AK216" s="300"/>
      <c r="AL216" s="391"/>
      <c r="AM216" s="120">
        <v>123.04226</v>
      </c>
      <c r="AN216" s="118">
        <f t="shared" si="59"/>
        <v>953.3342140000002</v>
      </c>
      <c r="AO216" s="118">
        <v>953.548</v>
      </c>
      <c r="AP216" s="123">
        <v>220100</v>
      </c>
      <c r="AQ216" s="117">
        <f>AO216-AN216</f>
        <v>0.21378599999979997</v>
      </c>
      <c r="AR216" s="9">
        <v>183.06339</v>
      </c>
      <c r="AS216" s="389">
        <f t="shared" si="60"/>
        <v>893.31308400000012</v>
      </c>
      <c r="AT216" s="115" t="s">
        <v>74</v>
      </c>
      <c r="AU216" s="116"/>
      <c r="AV216" s="117"/>
      <c r="AW216" s="9">
        <v>240.08452</v>
      </c>
      <c r="AX216" s="568">
        <f t="shared" si="61"/>
        <v>836.29195400000015</v>
      </c>
      <c r="AY216" s="115" t="s">
        <v>74</v>
      </c>
      <c r="AZ216" s="116"/>
      <c r="BA216" s="117"/>
      <c r="BB216" s="120">
        <v>303.10564799999997</v>
      </c>
      <c r="BC216" s="170">
        <f t="shared" si="62"/>
        <v>773.27082600000017</v>
      </c>
      <c r="BD216" s="76">
        <v>773.33849999999995</v>
      </c>
      <c r="BE216" s="171">
        <v>6797</v>
      </c>
      <c r="BF216" s="391">
        <f>BD216-BC216</f>
        <v>6.7673999999783518E-2</v>
      </c>
      <c r="BJ216" s="46"/>
      <c r="BK216" s="92"/>
    </row>
    <row r="217" spans="3:63">
      <c r="C217" s="41"/>
      <c r="D217" s="18" t="s">
        <v>62</v>
      </c>
      <c r="E217" s="523">
        <v>5</v>
      </c>
      <c r="F217" s="70">
        <v>867.297777</v>
      </c>
      <c r="G217" s="115">
        <v>867.46479999999997</v>
      </c>
      <c r="H217" s="300">
        <v>377700</v>
      </c>
      <c r="I217" s="117">
        <f t="shared" si="53"/>
        <v>0.16702299999997194</v>
      </c>
      <c r="J217" s="9">
        <v>90.031694999999999</v>
      </c>
      <c r="K217" s="389">
        <f t="shared" si="54"/>
        <v>777.26608199999998</v>
      </c>
      <c r="L217" s="115" t="s">
        <v>74</v>
      </c>
      <c r="M217" s="300"/>
      <c r="N217" s="117"/>
      <c r="O217" s="9">
        <v>120.04226</v>
      </c>
      <c r="P217" s="118">
        <f t="shared" si="55"/>
        <v>747.25551700000005</v>
      </c>
      <c r="Q217" s="115" t="s">
        <v>74</v>
      </c>
      <c r="R217" s="300"/>
      <c r="S217" s="117"/>
      <c r="T217" s="71">
        <v>162.05282</v>
      </c>
      <c r="U217" s="139">
        <f t="shared" si="56"/>
        <v>1029.3505970000001</v>
      </c>
      <c r="V217" s="115" t="s">
        <v>93</v>
      </c>
      <c r="W217" s="300"/>
      <c r="X217" s="391"/>
      <c r="Y217" s="378"/>
      <c r="Z217" s="304"/>
      <c r="AA217" s="41"/>
      <c r="AB217" s="18" t="s">
        <v>62</v>
      </c>
      <c r="AC217" s="523">
        <v>5</v>
      </c>
      <c r="AD217" s="70">
        <v>867.297777</v>
      </c>
      <c r="AE217" s="115">
        <v>867.46479999999997</v>
      </c>
      <c r="AF217" s="300">
        <v>377700</v>
      </c>
      <c r="AG217" s="117">
        <f t="shared" si="57"/>
        <v>0.16702299999997194</v>
      </c>
      <c r="AH217" s="71">
        <v>324.10563999999999</v>
      </c>
      <c r="AI217" s="139">
        <f t="shared" si="58"/>
        <v>1191.403417</v>
      </c>
      <c r="AJ217" s="115" t="s">
        <v>93</v>
      </c>
      <c r="AK217" s="300"/>
      <c r="AL217" s="391"/>
      <c r="AM217" s="120">
        <v>124.04226</v>
      </c>
      <c r="AN217" s="118">
        <f t="shared" si="59"/>
        <v>1067.361157</v>
      </c>
      <c r="AO217" s="115" t="s">
        <v>93</v>
      </c>
      <c r="AP217" s="116"/>
      <c r="AQ217" s="117"/>
      <c r="AR217" s="9">
        <v>184.06339</v>
      </c>
      <c r="AS217" s="389">
        <f t="shared" si="60"/>
        <v>1007.340027</v>
      </c>
      <c r="AT217" s="115" t="s">
        <v>93</v>
      </c>
      <c r="AU217" s="116"/>
      <c r="AV217" s="117"/>
      <c r="AW217" s="9">
        <v>240.08452</v>
      </c>
      <c r="AX217" s="568">
        <f t="shared" si="61"/>
        <v>951.31889699999999</v>
      </c>
      <c r="AY217" s="568">
        <v>951.49549999999999</v>
      </c>
      <c r="AZ217" s="572">
        <v>40320</v>
      </c>
      <c r="BA217" s="117">
        <v>0.17660300000000007</v>
      </c>
      <c r="BB217" s="120">
        <v>304.10564799999997</v>
      </c>
      <c r="BC217" s="170">
        <f t="shared" si="62"/>
        <v>887.29776900000002</v>
      </c>
      <c r="BD217" s="115" t="s">
        <v>74</v>
      </c>
      <c r="BE217" s="251"/>
      <c r="BF217" s="391"/>
      <c r="BJ217" s="46"/>
      <c r="BK217" s="92"/>
    </row>
    <row r="218" spans="3:63">
      <c r="C218" s="41"/>
      <c r="D218" s="18" t="s">
        <v>58</v>
      </c>
      <c r="E218" s="523">
        <v>6</v>
      </c>
      <c r="F218" s="70">
        <v>924.31924100000003</v>
      </c>
      <c r="G218" s="115">
        <v>924.44910000000004</v>
      </c>
      <c r="H218" s="300">
        <v>3763</v>
      </c>
      <c r="I218" s="117">
        <f t="shared" si="53"/>
        <v>0.12985900000001038</v>
      </c>
      <c r="J218" s="9">
        <v>90.031694999999999</v>
      </c>
      <c r="K218" s="389">
        <f t="shared" si="54"/>
        <v>834.28754600000002</v>
      </c>
      <c r="L218" s="389">
        <v>834.39139999999998</v>
      </c>
      <c r="M218" s="394">
        <v>30750</v>
      </c>
      <c r="N218" s="117">
        <f>L218-K218</f>
        <v>0.1038539999999557</v>
      </c>
      <c r="O218" s="9">
        <v>120.04226</v>
      </c>
      <c r="P218" s="118">
        <f t="shared" si="55"/>
        <v>804.27698099999998</v>
      </c>
      <c r="Q218" s="115" t="s">
        <v>74</v>
      </c>
      <c r="R218" s="300"/>
      <c r="S218" s="117"/>
      <c r="T218" s="71">
        <v>162.05282</v>
      </c>
      <c r="U218" s="139">
        <f t="shared" si="56"/>
        <v>1086.372061</v>
      </c>
      <c r="V218" s="115" t="s">
        <v>93</v>
      </c>
      <c r="W218" s="300"/>
      <c r="X218" s="391"/>
      <c r="Y218" s="378"/>
      <c r="Z218" s="304"/>
      <c r="AA218" s="41"/>
      <c r="AB218" s="18" t="s">
        <v>58</v>
      </c>
      <c r="AC218" s="523">
        <v>6</v>
      </c>
      <c r="AD218" s="70">
        <v>924.31924100000003</v>
      </c>
      <c r="AE218" s="115">
        <v>924.44910000000004</v>
      </c>
      <c r="AF218" s="300">
        <v>3763</v>
      </c>
      <c r="AG218" s="117">
        <f t="shared" si="57"/>
        <v>0.12985900000001038</v>
      </c>
      <c r="AH218" s="71">
        <v>324.10563999999999</v>
      </c>
      <c r="AI218" s="139">
        <f t="shared" si="58"/>
        <v>1248.4248809999999</v>
      </c>
      <c r="AJ218" s="115" t="s">
        <v>93</v>
      </c>
      <c r="AK218" s="300"/>
      <c r="AL218" s="391"/>
      <c r="AM218" s="120">
        <v>125.04226</v>
      </c>
      <c r="AN218" s="118">
        <f t="shared" si="59"/>
        <v>1123.382621</v>
      </c>
      <c r="AO218" s="115" t="s">
        <v>93</v>
      </c>
      <c r="AP218" s="116"/>
      <c r="AQ218" s="117"/>
      <c r="AR218" s="9">
        <v>185.06339</v>
      </c>
      <c r="AS218" s="389">
        <f t="shared" si="60"/>
        <v>1063.3614909999999</v>
      </c>
      <c r="AT218" s="115" t="s">
        <v>93</v>
      </c>
      <c r="AU218" s="116"/>
      <c r="AV218" s="117"/>
      <c r="AW218" s="9">
        <v>240.08452</v>
      </c>
      <c r="AX218" s="568">
        <f t="shared" si="61"/>
        <v>1008.3403609999999</v>
      </c>
      <c r="AY218" s="115" t="s">
        <v>93</v>
      </c>
      <c r="AZ218" s="116"/>
      <c r="BA218" s="117"/>
      <c r="BB218" s="120">
        <v>305.10564799999997</v>
      </c>
      <c r="BC218" s="170">
        <f t="shared" si="62"/>
        <v>943.31923299999994</v>
      </c>
      <c r="BD218" s="115" t="s">
        <v>74</v>
      </c>
      <c r="BE218" s="251"/>
      <c r="BF218" s="391"/>
      <c r="BG218" s="87"/>
      <c r="BJ218" s="94"/>
      <c r="BK218" s="92"/>
    </row>
    <row r="219" spans="3:63">
      <c r="C219" s="41"/>
      <c r="D219" s="18" t="s">
        <v>59</v>
      </c>
      <c r="E219" s="523">
        <v>7</v>
      </c>
      <c r="F219" s="70"/>
      <c r="G219" s="115"/>
      <c r="H219" s="300"/>
      <c r="I219" s="117"/>
      <c r="J219" s="9">
        <v>90.031694999999999</v>
      </c>
      <c r="K219" s="389"/>
      <c r="L219" s="115"/>
      <c r="M219" s="300"/>
      <c r="N219" s="117">
        <f>L219-K219</f>
        <v>0</v>
      </c>
      <c r="O219" s="9">
        <v>120.04226</v>
      </c>
      <c r="P219" s="118"/>
      <c r="Q219" s="115"/>
      <c r="R219" s="300"/>
      <c r="S219" s="117">
        <f>Q219-P219</f>
        <v>0</v>
      </c>
      <c r="T219" s="71">
        <v>162.05282</v>
      </c>
      <c r="U219" s="139"/>
      <c r="V219" s="115"/>
      <c r="W219" s="300"/>
      <c r="X219" s="117"/>
      <c r="Y219" s="92"/>
      <c r="Z219" s="304"/>
      <c r="AA219" s="41"/>
      <c r="AB219" s="18" t="s">
        <v>59</v>
      </c>
      <c r="AC219" s="523">
        <v>7</v>
      </c>
      <c r="AD219" s="70"/>
      <c r="AE219" s="115"/>
      <c r="AF219" s="300"/>
      <c r="AG219" s="117"/>
      <c r="AH219" s="519"/>
      <c r="AI219" s="139"/>
      <c r="AJ219" s="115"/>
      <c r="AK219" s="300"/>
      <c r="AL219" s="251"/>
      <c r="AM219" s="585"/>
      <c r="AN219" s="118"/>
      <c r="AO219" s="115"/>
      <c r="AP219" s="300"/>
      <c r="AQ219" s="117"/>
      <c r="AR219" s="5"/>
      <c r="AS219" s="482"/>
      <c r="AT219" s="5"/>
      <c r="AU219" s="116"/>
      <c r="AV219" s="5"/>
      <c r="AW219" s="115"/>
      <c r="AX219" s="115"/>
      <c r="AY219" s="115"/>
      <c r="AZ219" s="300"/>
      <c r="BA219" s="117"/>
      <c r="BB219" s="496"/>
      <c r="BC219" s="115"/>
      <c r="BD219" s="115"/>
      <c r="BE219" s="116"/>
      <c r="BF219" s="115"/>
      <c r="BG219" s="25"/>
      <c r="BH219" s="25"/>
      <c r="BI219" s="25"/>
      <c r="BJ219" s="25"/>
      <c r="BK219" s="25"/>
    </row>
    <row r="220" spans="3:63">
      <c r="D220" s="556"/>
      <c r="E220" s="573"/>
      <c r="F220" s="556"/>
      <c r="G220" s="556"/>
      <c r="H220" s="38">
        <f>SUM(H213:H219)</f>
        <v>3578310</v>
      </c>
      <c r="I220" s="556"/>
      <c r="J220" s="556"/>
      <c r="K220" s="556"/>
      <c r="L220" s="556"/>
      <c r="M220" s="38">
        <f>SUM(M214:M219)</f>
        <v>63620</v>
      </c>
      <c r="N220" s="556"/>
      <c r="O220" s="556"/>
      <c r="P220" s="556"/>
      <c r="Q220" s="556"/>
      <c r="R220" s="38">
        <f>SUM(R213:R219)</f>
        <v>63650</v>
      </c>
      <c r="S220" s="556"/>
      <c r="T220" s="574"/>
      <c r="U220" s="575"/>
      <c r="V220" s="556"/>
      <c r="W220" s="38">
        <f>SUM(W213:W219)</f>
        <v>29942</v>
      </c>
      <c r="X220" s="556"/>
      <c r="Y220" s="87"/>
      <c r="Z220" s="597"/>
      <c r="AB220" s="556"/>
      <c r="AC220" s="573"/>
      <c r="AD220" s="556"/>
      <c r="AE220" s="556"/>
      <c r="AF220" s="38">
        <f>SUM(AF213:AF219)</f>
        <v>3578310</v>
      </c>
      <c r="AG220" s="556"/>
      <c r="AH220" s="587"/>
      <c r="AI220" s="38"/>
      <c r="AJ220" s="38"/>
      <c r="AK220" s="38">
        <f>SUM(AK213:AK219)</f>
        <v>0</v>
      </c>
      <c r="AL220" s="38"/>
      <c r="AM220" s="38"/>
      <c r="AN220" s="38"/>
      <c r="AO220" s="38"/>
      <c r="AP220" s="38">
        <f>SUM(AP213:AP219)</f>
        <v>234260</v>
      </c>
      <c r="AQ220" s="38"/>
      <c r="AR220" s="587"/>
      <c r="AS220" s="38"/>
      <c r="AT220" s="38"/>
      <c r="AU220" s="38">
        <f>SUM(AU213:AU219)</f>
        <v>56900</v>
      </c>
      <c r="AV220" s="38"/>
      <c r="AW220" s="38"/>
      <c r="AX220" s="38"/>
      <c r="AY220" s="38"/>
      <c r="AZ220" s="38">
        <f>SUM(AZ213:AZ219)</f>
        <v>55280</v>
      </c>
      <c r="BA220" s="38"/>
      <c r="BB220" s="38"/>
      <c r="BC220" s="38"/>
      <c r="BD220" s="38"/>
      <c r="BE220" s="38">
        <f>SUM(BE213:BE219)</f>
        <v>643699</v>
      </c>
      <c r="BF220" s="38"/>
      <c r="BG220" s="130"/>
      <c r="BH220" s="130"/>
      <c r="BI220" s="130"/>
      <c r="BJ220" s="130"/>
      <c r="BK220" s="130"/>
    </row>
    <row r="221" spans="3:63">
      <c r="D221" s="87"/>
      <c r="E221" s="578"/>
      <c r="F221" s="87"/>
      <c r="G221" s="87"/>
      <c r="H221" s="25"/>
      <c r="I221" s="87"/>
      <c r="J221" s="87"/>
      <c r="K221" s="87"/>
      <c r="L221" s="87"/>
      <c r="M221" s="25"/>
      <c r="N221" s="87"/>
      <c r="O221" s="87"/>
      <c r="P221" s="87"/>
      <c r="Q221" s="87"/>
      <c r="R221" s="25"/>
      <c r="S221" s="87"/>
      <c r="T221" s="579"/>
      <c r="U221" s="88"/>
      <c r="V221" s="87"/>
      <c r="W221" s="25"/>
      <c r="X221" s="87"/>
      <c r="Y221" s="87"/>
      <c r="Z221" s="87"/>
      <c r="AA221" s="87"/>
      <c r="AB221" s="87"/>
      <c r="AC221" s="88"/>
      <c r="AD221" s="88"/>
      <c r="AH221" s="130"/>
      <c r="AI221" s="130"/>
      <c r="AJ221" s="130"/>
      <c r="AK221" s="130">
        <v>1</v>
      </c>
      <c r="AL221" s="130"/>
      <c r="AM221" s="130"/>
      <c r="AN221" s="130"/>
      <c r="AO221" s="130"/>
      <c r="AP221" s="130" t="e">
        <f>AP220/AK220</f>
        <v>#DIV/0!</v>
      </c>
      <c r="AQ221" s="130"/>
      <c r="AR221" s="130"/>
      <c r="AS221" s="130"/>
      <c r="AT221" s="130"/>
      <c r="AU221" s="130" t="e">
        <f>AU220/AK220</f>
        <v>#DIV/0!</v>
      </c>
      <c r="AV221" s="130"/>
      <c r="AW221" s="130"/>
      <c r="AX221" s="130"/>
      <c r="AY221" s="130"/>
      <c r="AZ221" s="130" t="e">
        <f>AZ220/AK220</f>
        <v>#DIV/0!</v>
      </c>
      <c r="BA221" s="130"/>
      <c r="BB221" s="130"/>
      <c r="BC221" s="130"/>
      <c r="BD221" s="130"/>
      <c r="BE221" s="130" t="e">
        <f>BE220/AK220</f>
        <v>#DIV/0!</v>
      </c>
      <c r="BF221" s="130"/>
    </row>
    <row r="222" spans="3:63">
      <c r="D222" s="87"/>
      <c r="E222" s="578"/>
      <c r="F222" s="87"/>
      <c r="G222" s="87"/>
      <c r="H222" s="25"/>
      <c r="I222" s="87"/>
      <c r="J222" s="87"/>
      <c r="K222" s="87"/>
      <c r="L222" s="87"/>
      <c r="M222" s="25"/>
      <c r="N222" s="87"/>
      <c r="O222" s="87"/>
      <c r="P222" s="87"/>
      <c r="Q222" s="87"/>
      <c r="R222" s="25"/>
      <c r="S222" s="87"/>
      <c r="T222" s="579"/>
      <c r="U222" s="88"/>
      <c r="V222" s="87"/>
      <c r="W222" s="25"/>
      <c r="X222" s="87"/>
      <c r="Y222" s="87"/>
      <c r="Z222" s="87"/>
      <c r="AA222" s="87"/>
      <c r="AB222" s="87"/>
      <c r="AC222" s="88"/>
      <c r="AD222" s="88"/>
    </row>
    <row r="223" spans="3:63">
      <c r="D223" s="87"/>
      <c r="E223" s="578"/>
      <c r="F223" s="87"/>
      <c r="G223" s="87"/>
      <c r="H223" s="25"/>
      <c r="I223" s="87"/>
      <c r="J223" s="87"/>
      <c r="K223" s="87"/>
      <c r="L223" s="87"/>
      <c r="M223" s="25"/>
      <c r="N223" s="87"/>
      <c r="O223" s="87"/>
      <c r="P223" s="87"/>
      <c r="Q223" s="87"/>
      <c r="R223" s="25"/>
      <c r="S223" s="87"/>
      <c r="T223" s="579"/>
      <c r="U223" s="88"/>
      <c r="V223" s="87"/>
      <c r="W223" s="25"/>
      <c r="X223" s="87"/>
      <c r="Y223" s="87"/>
      <c r="Z223" s="87"/>
      <c r="AA223" s="87"/>
      <c r="AB223" s="87"/>
      <c r="AC223" s="88"/>
      <c r="AD223" s="88"/>
    </row>
    <row r="224" spans="3:63">
      <c r="D224" s="87"/>
      <c r="E224" s="578"/>
      <c r="F224" s="11" t="s">
        <v>67</v>
      </c>
      <c r="G224" s="11" t="s">
        <v>68</v>
      </c>
      <c r="H224" s="11" t="s">
        <v>64</v>
      </c>
      <c r="I224" s="41" t="s">
        <v>137</v>
      </c>
      <c r="J224" s="87"/>
      <c r="K224" s="87"/>
      <c r="L224" s="87"/>
      <c r="M224" s="25"/>
      <c r="N224" s="87"/>
      <c r="O224" s="87"/>
      <c r="P224" s="87"/>
      <c r="Q224" s="87"/>
      <c r="R224" s="25"/>
      <c r="S224" s="87"/>
      <c r="T224" s="71">
        <v>162.05282</v>
      </c>
      <c r="U224" s="88"/>
      <c r="W224" s="25"/>
      <c r="X224" s="87"/>
      <c r="Y224" s="87"/>
      <c r="Z224" s="87"/>
      <c r="AA224" s="87"/>
      <c r="AB224" s="87"/>
      <c r="AC224" s="88"/>
      <c r="AD224" s="88"/>
    </row>
    <row r="225" spans="3:30">
      <c r="C225" s="89" t="s">
        <v>138</v>
      </c>
      <c r="D225" s="90" t="s">
        <v>139</v>
      </c>
      <c r="F225" s="9">
        <v>894.35628346999999</v>
      </c>
      <c r="G225" s="9">
        <v>894.59389999999996</v>
      </c>
      <c r="H225" s="46">
        <v>15830</v>
      </c>
      <c r="I225" s="92">
        <f>G225-F225</f>
        <v>0.23761652999996841</v>
      </c>
      <c r="T225" s="14">
        <v>42.021799999999999</v>
      </c>
      <c r="U225" s="9"/>
      <c r="W225" s="46"/>
      <c r="AC225" s="71">
        <f>3*162.05282</f>
        <v>486.15845999999999</v>
      </c>
    </row>
    <row r="226" spans="3:30">
      <c r="C226" s="89" t="s">
        <v>138</v>
      </c>
      <c r="D226" s="90" t="s">
        <v>141</v>
      </c>
      <c r="F226" s="9">
        <v>447.68177973500002</v>
      </c>
      <c r="G226" s="9">
        <v>447.80579999999998</v>
      </c>
      <c r="H226" s="46">
        <v>27990</v>
      </c>
      <c r="I226" s="92">
        <f>G226-F226</f>
        <v>0.124020264999956</v>
      </c>
      <c r="J226" s="9"/>
      <c r="T226" s="9">
        <f>SUM(T224:T225)</f>
        <v>204.07461999999998</v>
      </c>
      <c r="U226" s="9"/>
    </row>
    <row r="227" spans="3:30">
      <c r="C227" s="41" t="s">
        <v>142</v>
      </c>
      <c r="D227" s="90" t="s">
        <v>139</v>
      </c>
      <c r="F227" s="9">
        <v>918.36752546999992</v>
      </c>
      <c r="G227" s="9" t="s">
        <v>74</v>
      </c>
      <c r="H227" s="46"/>
      <c r="I227" s="92"/>
      <c r="J227" s="9" t="s">
        <v>300</v>
      </c>
      <c r="U227" s="9"/>
      <c r="W227" s="46"/>
    </row>
    <row r="228" spans="3:30">
      <c r="C228" s="41" t="s">
        <v>142</v>
      </c>
      <c r="D228" s="90" t="s">
        <v>141</v>
      </c>
      <c r="F228" s="9">
        <v>459.68740073499998</v>
      </c>
      <c r="G228" s="9" t="s">
        <v>74</v>
      </c>
      <c r="H228" s="46"/>
      <c r="I228" s="92"/>
      <c r="J228" s="9"/>
      <c r="U228" s="9"/>
      <c r="W228" s="46"/>
    </row>
    <row r="229" spans="3:30">
      <c r="C229" s="41" t="s">
        <v>144</v>
      </c>
      <c r="D229" s="90" t="s">
        <v>139</v>
      </c>
      <c r="F229" s="9">
        <v>936.37810547000004</v>
      </c>
      <c r="G229" s="9">
        <v>936.50919999999996</v>
      </c>
      <c r="H229" s="46">
        <v>510800</v>
      </c>
      <c r="I229" s="92">
        <f>G229-F229</f>
        <v>0.13109452999992754</v>
      </c>
      <c r="J229" s="9" t="s">
        <v>301</v>
      </c>
      <c r="U229" s="9"/>
      <c r="W229" s="46"/>
    </row>
    <row r="230" spans="3:30">
      <c r="C230" s="41" t="s">
        <v>144</v>
      </c>
      <c r="D230" s="90" t="s">
        <v>141</v>
      </c>
      <c r="F230" s="9">
        <v>468.69269073500004</v>
      </c>
      <c r="G230" s="9">
        <v>468.91289999999998</v>
      </c>
      <c r="H230" s="140">
        <v>17850000</v>
      </c>
      <c r="I230" s="92">
        <f>G230-F230</f>
        <v>0.2202092649999372</v>
      </c>
      <c r="J230" s="9"/>
      <c r="M230" s="4" t="s">
        <v>522</v>
      </c>
      <c r="N230" s="41" t="s">
        <v>137</v>
      </c>
    </row>
    <row r="231" spans="3:30">
      <c r="C231" s="41" t="s">
        <v>213</v>
      </c>
      <c r="D231" s="90" t="s">
        <v>141</v>
      </c>
      <c r="F231" s="9">
        <v>474.69267873500002</v>
      </c>
      <c r="G231" s="129">
        <v>474.59449999999998</v>
      </c>
      <c r="H231" s="147">
        <v>44630</v>
      </c>
      <c r="I231" s="301">
        <f>G231-F231</f>
        <v>-9.8178735000033157E-2</v>
      </c>
      <c r="J231" s="129" t="s">
        <v>517</v>
      </c>
      <c r="K231" s="4" t="s">
        <v>214</v>
      </c>
      <c r="L231" s="613" t="s">
        <v>523</v>
      </c>
      <c r="M231" s="4">
        <v>530.27215799999999</v>
      </c>
      <c r="N231" s="301">
        <f>G231-M231</f>
        <v>-55.677658000000008</v>
      </c>
    </row>
    <row r="232" spans="3:30">
      <c r="C232" s="41" t="s">
        <v>215</v>
      </c>
      <c r="D232" s="90" t="s">
        <v>141</v>
      </c>
      <c r="F232" s="9">
        <v>489.69796073500004</v>
      </c>
      <c r="G232" s="9">
        <v>489.8947</v>
      </c>
      <c r="H232" s="192">
        <v>1204000</v>
      </c>
      <c r="I232" s="92">
        <f>G232-F232</f>
        <v>0.19673926499996242</v>
      </c>
      <c r="J232" s="9" t="s">
        <v>216</v>
      </c>
    </row>
    <row r="233" spans="3:30">
      <c r="C233" s="41" t="s">
        <v>217</v>
      </c>
      <c r="D233" s="90" t="s">
        <v>141</v>
      </c>
      <c r="F233" s="9">
        <v>504.703243235</v>
      </c>
      <c r="G233" s="9" t="s">
        <v>74</v>
      </c>
      <c r="H233" s="46"/>
      <c r="I233" s="92"/>
      <c r="J233" s="9" t="s">
        <v>149</v>
      </c>
      <c r="K233" t="s">
        <v>218</v>
      </c>
    </row>
    <row r="239" spans="3:30">
      <c r="L239" s="40" t="s">
        <v>272</v>
      </c>
      <c r="P239" s="522" t="s">
        <v>149</v>
      </c>
      <c r="Q239" s="40" t="s">
        <v>134</v>
      </c>
      <c r="V239" s="40" t="s">
        <v>135</v>
      </c>
    </row>
    <row r="240" spans="3:30">
      <c r="C240" s="53" t="s">
        <v>114</v>
      </c>
      <c r="D240" s="54" t="s">
        <v>524</v>
      </c>
      <c r="E240" s="523"/>
      <c r="F240" s="13" t="s">
        <v>43</v>
      </c>
      <c r="G240" s="55" t="s">
        <v>43</v>
      </c>
      <c r="H240" s="55"/>
      <c r="I240" s="55" t="s">
        <v>61</v>
      </c>
      <c r="J240" s="55"/>
      <c r="K240" s="56" t="s">
        <v>43</v>
      </c>
      <c r="L240" s="22" t="s">
        <v>43</v>
      </c>
      <c r="M240" s="55"/>
      <c r="N240" s="55" t="s">
        <v>116</v>
      </c>
      <c r="O240" s="55"/>
      <c r="P240" s="339" t="s">
        <v>43</v>
      </c>
      <c r="Q240" s="22" t="s">
        <v>43</v>
      </c>
      <c r="R240" s="55"/>
      <c r="S240" s="55" t="s">
        <v>116</v>
      </c>
      <c r="T240" s="55"/>
      <c r="U240" s="60" t="s">
        <v>43</v>
      </c>
      <c r="V240" s="22" t="s">
        <v>43</v>
      </c>
      <c r="W240" s="61"/>
      <c r="X240" s="55" t="s">
        <v>116</v>
      </c>
      <c r="Y240" s="11"/>
      <c r="Z240" s="11"/>
      <c r="AA240" s="11"/>
      <c r="AB240" s="11"/>
      <c r="AC240" s="43"/>
      <c r="AD240" s="43"/>
    </row>
    <row r="241" spans="1:30">
      <c r="C241" s="345" t="s">
        <v>525</v>
      </c>
      <c r="D241" s="13" t="s">
        <v>45</v>
      </c>
      <c r="E241" s="523"/>
      <c r="F241" s="64" t="s">
        <v>67</v>
      </c>
      <c r="G241" s="55" t="s">
        <v>68</v>
      </c>
      <c r="H241" s="55" t="s">
        <v>64</v>
      </c>
      <c r="I241" s="55" t="s">
        <v>65</v>
      </c>
      <c r="J241" s="55"/>
      <c r="K241" s="56" t="s">
        <v>119</v>
      </c>
      <c r="L241" s="22" t="s">
        <v>119</v>
      </c>
      <c r="M241" s="22" t="s">
        <v>64</v>
      </c>
      <c r="N241" s="55" t="s">
        <v>65</v>
      </c>
      <c r="O241" s="55"/>
      <c r="P241" s="339" t="s">
        <v>124</v>
      </c>
      <c r="Q241" s="22" t="s">
        <v>124</v>
      </c>
      <c r="R241" s="22" t="s">
        <v>64</v>
      </c>
      <c r="S241" s="55" t="s">
        <v>65</v>
      </c>
      <c r="T241" s="55"/>
      <c r="U241" s="60" t="s">
        <v>126</v>
      </c>
      <c r="V241" s="22" t="s">
        <v>126</v>
      </c>
      <c r="W241" s="23" t="s">
        <v>64</v>
      </c>
      <c r="X241" s="55" t="s">
        <v>65</v>
      </c>
      <c r="Y241" s="11"/>
      <c r="Z241" s="11"/>
      <c r="AA241" s="11"/>
      <c r="AB241" s="11"/>
      <c r="AC241" s="43"/>
      <c r="AD241" s="43"/>
    </row>
    <row r="242" spans="1:30">
      <c r="C242" s="209" t="s">
        <v>133</v>
      </c>
      <c r="D242" s="18" t="s">
        <v>79</v>
      </c>
      <c r="E242" s="523">
        <v>7</v>
      </c>
      <c r="F242" s="12"/>
      <c r="G242" s="55"/>
      <c r="H242" s="55"/>
      <c r="I242" s="55"/>
      <c r="J242" s="66"/>
      <c r="K242" s="56" t="s">
        <v>67</v>
      </c>
      <c r="L242" s="22" t="s">
        <v>68</v>
      </c>
      <c r="M242" s="31"/>
      <c r="N242" s="29"/>
      <c r="O242" s="40" t="s">
        <v>134</v>
      </c>
      <c r="P242" s="339" t="s">
        <v>67</v>
      </c>
      <c r="Q242" s="22" t="s">
        <v>68</v>
      </c>
      <c r="R242" s="31"/>
      <c r="S242" s="27"/>
      <c r="T242" s="27"/>
      <c r="U242" s="60" t="s">
        <v>67</v>
      </c>
      <c r="V242" s="22" t="s">
        <v>68</v>
      </c>
      <c r="W242" s="31"/>
      <c r="X242" s="27"/>
    </row>
    <row r="243" spans="1:30">
      <c r="A243" s="9"/>
      <c r="C243" s="348">
        <v>30.713100000000001</v>
      </c>
      <c r="D243" s="18" t="s">
        <v>79</v>
      </c>
      <c r="E243" s="523">
        <v>6</v>
      </c>
      <c r="F243" s="70">
        <v>912.35160399999995</v>
      </c>
      <c r="G243" s="30">
        <v>912.52229999999997</v>
      </c>
      <c r="H243" s="349">
        <v>50360</v>
      </c>
      <c r="I243" s="29">
        <f t="shared" ref="I243:I248" si="63">G243-F243</f>
        <v>0.17069600000002083</v>
      </c>
      <c r="J243" s="71">
        <v>162.05282</v>
      </c>
      <c r="K243" s="36">
        <f t="shared" ref="K243:K248" si="64">F243+J243</f>
        <v>1074.4044239999998</v>
      </c>
      <c r="L243" s="30" t="s">
        <v>74</v>
      </c>
      <c r="M243" s="349"/>
      <c r="N243" s="29"/>
      <c r="O243" s="9">
        <v>72.021124999999998</v>
      </c>
      <c r="P243" s="33">
        <f t="shared" ref="P243:P248" si="65">F243+O243</f>
        <v>984.37272899999994</v>
      </c>
      <c r="Q243" s="30" t="s">
        <v>74</v>
      </c>
      <c r="R243" s="349"/>
      <c r="S243" s="30"/>
      <c r="T243" s="9">
        <v>12</v>
      </c>
      <c r="U243" s="75">
        <f t="shared" ref="U243:U248" si="66">F243+T243</f>
        <v>924.35160399999995</v>
      </c>
      <c r="V243" s="30" t="s">
        <v>74</v>
      </c>
      <c r="W243" s="30"/>
      <c r="X243" s="30"/>
      <c r="Y243" s="9"/>
      <c r="Z243" s="9"/>
      <c r="AA243" s="9"/>
      <c r="AB243" s="9"/>
    </row>
    <row r="244" spans="1:30">
      <c r="C244" s="11" t="s">
        <v>287</v>
      </c>
      <c r="D244" s="15" t="s">
        <v>56</v>
      </c>
      <c r="E244" s="523">
        <v>5</v>
      </c>
      <c r="F244" s="70">
        <v>726.272291</v>
      </c>
      <c r="G244" s="30">
        <v>726.34109999999998</v>
      </c>
      <c r="H244" s="349">
        <v>905200</v>
      </c>
      <c r="I244" s="29">
        <f t="shared" si="63"/>
        <v>6.8808999999987464E-2</v>
      </c>
      <c r="J244" s="71">
        <v>162.05282</v>
      </c>
      <c r="K244" s="36">
        <f t="shared" si="64"/>
        <v>888.32511099999999</v>
      </c>
      <c r="L244" s="30" t="s">
        <v>74</v>
      </c>
      <c r="M244" s="349"/>
      <c r="N244" s="29"/>
      <c r="O244" s="9">
        <v>72.021124999999998</v>
      </c>
      <c r="P244" s="33">
        <f t="shared" si="65"/>
        <v>798.29341599999998</v>
      </c>
      <c r="Q244" s="30" t="s">
        <v>74</v>
      </c>
      <c r="R244" s="349"/>
      <c r="S244" s="30"/>
      <c r="T244" s="9">
        <v>12</v>
      </c>
      <c r="U244" s="75">
        <f t="shared" si="66"/>
        <v>738.272291</v>
      </c>
      <c r="V244" s="75">
        <v>738.76229999999998</v>
      </c>
      <c r="W244" s="358">
        <v>8855</v>
      </c>
      <c r="X244" s="29">
        <f>V244-U244</f>
        <v>0.49000899999998637</v>
      </c>
      <c r="Y244" s="92"/>
      <c r="Z244" s="92"/>
      <c r="AA244" s="92"/>
      <c r="AB244" s="92"/>
    </row>
    <row r="245" spans="1:30">
      <c r="D245" s="18" t="s">
        <v>459</v>
      </c>
      <c r="E245" s="523">
        <v>4</v>
      </c>
      <c r="F245" s="70">
        <v>461.210286</v>
      </c>
      <c r="G245" s="30">
        <v>461.2593</v>
      </c>
      <c r="H245" s="349">
        <v>188700</v>
      </c>
      <c r="I245" s="29">
        <f t="shared" si="63"/>
        <v>4.9013999999999669E-2</v>
      </c>
      <c r="J245" s="71">
        <v>162.05282</v>
      </c>
      <c r="K245" s="36">
        <f t="shared" si="64"/>
        <v>623.26310599999999</v>
      </c>
      <c r="L245" s="36">
        <v>623.08699999999999</v>
      </c>
      <c r="M245" s="350">
        <v>2115</v>
      </c>
      <c r="N245" s="29">
        <f>L245-K245</f>
        <v>-0.17610600000000431</v>
      </c>
      <c r="O245" s="9">
        <v>72.021124999999998</v>
      </c>
      <c r="P245" s="33">
        <f t="shared" si="65"/>
        <v>533.23141099999998</v>
      </c>
      <c r="Q245" s="30" t="s">
        <v>74</v>
      </c>
      <c r="R245" s="349"/>
      <c r="S245" s="30"/>
      <c r="T245" s="9">
        <v>12</v>
      </c>
      <c r="U245" s="75">
        <f t="shared" si="66"/>
        <v>473.210286</v>
      </c>
      <c r="V245" s="75">
        <v>473.5949</v>
      </c>
      <c r="W245" s="358">
        <v>2445</v>
      </c>
      <c r="X245" s="361">
        <f>V245-U245</f>
        <v>0.38461399999999912</v>
      </c>
      <c r="Y245" s="546"/>
      <c r="Z245" s="546"/>
      <c r="AA245" s="546"/>
      <c r="AB245" s="546"/>
      <c r="AC245" s="88"/>
      <c r="AD245" s="88"/>
    </row>
    <row r="246" spans="1:30">
      <c r="D246" s="18" t="s">
        <v>62</v>
      </c>
      <c r="E246" s="523">
        <v>3</v>
      </c>
      <c r="F246" s="70">
        <v>347.16735899999998</v>
      </c>
      <c r="G246" s="30">
        <v>347.29610000000002</v>
      </c>
      <c r="H246" s="349">
        <v>25810</v>
      </c>
      <c r="I246" s="29">
        <f t="shared" si="63"/>
        <v>0.12874100000004773</v>
      </c>
      <c r="J246" s="71">
        <v>162.05282</v>
      </c>
      <c r="K246" s="36">
        <f t="shared" si="64"/>
        <v>509.22017899999997</v>
      </c>
      <c r="L246" s="36">
        <v>508.83139999999997</v>
      </c>
      <c r="M246" s="350">
        <v>40970</v>
      </c>
      <c r="N246" s="29">
        <f>L246-K246</f>
        <v>-0.38877899999999954</v>
      </c>
      <c r="O246" s="9">
        <v>72.021124999999998</v>
      </c>
      <c r="P246" s="33">
        <f t="shared" si="65"/>
        <v>419.18848399999996</v>
      </c>
      <c r="Q246" s="30" t="s">
        <v>74</v>
      </c>
      <c r="R246" s="349"/>
      <c r="S246" s="30"/>
      <c r="T246" s="9">
        <v>12</v>
      </c>
      <c r="U246" s="75">
        <f t="shared" si="66"/>
        <v>359.16735899999998</v>
      </c>
      <c r="V246" s="30" t="s">
        <v>74</v>
      </c>
      <c r="W246" s="349"/>
      <c r="X246" s="361"/>
      <c r="Y246" s="546"/>
      <c r="Z246" s="546"/>
      <c r="AA246" s="546"/>
      <c r="AB246" s="546"/>
      <c r="AC246" s="88"/>
      <c r="AD246" s="88"/>
    </row>
    <row r="247" spans="1:30">
      <c r="D247" s="18" t="s">
        <v>58</v>
      </c>
      <c r="E247" s="523">
        <v>2</v>
      </c>
      <c r="F247" s="70">
        <v>232.14041599999999</v>
      </c>
      <c r="G247" s="30">
        <v>232.14500000000001</v>
      </c>
      <c r="H247" s="349">
        <v>196900</v>
      </c>
      <c r="I247" s="29">
        <f t="shared" si="63"/>
        <v>4.58400000002257E-3</v>
      </c>
      <c r="J247" s="71">
        <v>162.05282</v>
      </c>
      <c r="K247" s="36">
        <f t="shared" si="64"/>
        <v>394.19323599999996</v>
      </c>
      <c r="L247" s="30" t="s">
        <v>74</v>
      </c>
      <c r="M247" s="349"/>
      <c r="N247" s="29"/>
      <c r="O247" s="9">
        <v>72.021124999999998</v>
      </c>
      <c r="P247" s="33">
        <f t="shared" si="65"/>
        <v>304.161541</v>
      </c>
      <c r="Q247" s="30" t="s">
        <v>74</v>
      </c>
      <c r="R247" s="349"/>
      <c r="S247" s="30"/>
      <c r="T247" s="9">
        <v>12</v>
      </c>
      <c r="U247" s="75">
        <f t="shared" si="66"/>
        <v>244.14041599999999</v>
      </c>
      <c r="V247" s="75">
        <v>244.3433</v>
      </c>
      <c r="W247" s="358">
        <v>4456</v>
      </c>
      <c r="X247" s="361">
        <f>V247-U247</f>
        <v>0.20288400000001161</v>
      </c>
      <c r="Y247" s="546"/>
      <c r="Z247" s="546"/>
      <c r="AA247" s="546"/>
      <c r="AB247" s="546"/>
      <c r="AC247" s="88"/>
      <c r="AD247" s="88"/>
    </row>
    <row r="248" spans="1:30">
      <c r="D248" s="18" t="s">
        <v>59</v>
      </c>
      <c r="E248" s="523">
        <v>1</v>
      </c>
      <c r="F248" s="70">
        <v>175.11895200000001</v>
      </c>
      <c r="G248" s="30">
        <v>175.2149</v>
      </c>
      <c r="H248" s="349">
        <v>8417</v>
      </c>
      <c r="I248" s="29">
        <f t="shared" si="63"/>
        <v>9.5947999999992817E-2</v>
      </c>
      <c r="J248" s="71">
        <v>162.05282</v>
      </c>
      <c r="K248" s="36">
        <f t="shared" si="64"/>
        <v>337.17177200000003</v>
      </c>
      <c r="L248" s="30" t="s">
        <v>74</v>
      </c>
      <c r="M248" s="349"/>
      <c r="N248" s="29"/>
      <c r="O248" s="9">
        <v>72.021124999999998</v>
      </c>
      <c r="P248" s="33">
        <f t="shared" si="65"/>
        <v>247.14007700000002</v>
      </c>
      <c r="Q248" s="30" t="s">
        <v>74</v>
      </c>
      <c r="R248" s="349"/>
      <c r="S248" s="30"/>
      <c r="T248" s="9">
        <v>12</v>
      </c>
      <c r="U248" s="75">
        <f t="shared" si="66"/>
        <v>187.11895200000001</v>
      </c>
      <c r="V248" s="30" t="s">
        <v>74</v>
      </c>
      <c r="W248" s="349"/>
      <c r="X248" s="361"/>
      <c r="Y248" s="546"/>
      <c r="Z248" s="546"/>
      <c r="AA248" s="546"/>
      <c r="AB248" s="546"/>
      <c r="AC248" s="88"/>
      <c r="AD248" s="88"/>
    </row>
    <row r="249" spans="1:30">
      <c r="D249" s="556"/>
      <c r="E249" s="557"/>
      <c r="F249" s="556"/>
      <c r="G249" s="556"/>
      <c r="H249" s="38">
        <f>SUM(H243:H248)</f>
        <v>1375387</v>
      </c>
      <c r="I249" s="556"/>
      <c r="J249" s="556"/>
      <c r="K249" s="556"/>
      <c r="L249" s="556"/>
      <c r="M249" s="38">
        <f>SUM(M245:M248)</f>
        <v>43085</v>
      </c>
      <c r="N249" s="556"/>
      <c r="O249" s="556"/>
      <c r="P249" s="556"/>
      <c r="Q249" s="556"/>
      <c r="R249" s="38">
        <f>SUM(R244:R248)</f>
        <v>0</v>
      </c>
      <c r="S249" s="556"/>
      <c r="T249" s="556"/>
      <c r="U249" s="556"/>
      <c r="V249" s="556"/>
      <c r="W249" s="38">
        <f>SUM(W244:W248)</f>
        <v>15756</v>
      </c>
      <c r="X249" s="556"/>
      <c r="Y249" s="87"/>
      <c r="Z249" s="87"/>
      <c r="AA249" s="87"/>
      <c r="AB249" s="87"/>
      <c r="AC249" s="88"/>
      <c r="AD249" s="88"/>
    </row>
    <row r="250" spans="1:30">
      <c r="D250" s="87"/>
      <c r="E250" s="208"/>
      <c r="F250" s="87"/>
      <c r="G250" s="87"/>
      <c r="H250" s="25"/>
      <c r="I250" s="87"/>
      <c r="J250" s="87"/>
      <c r="K250" s="87"/>
      <c r="L250" s="87"/>
      <c r="M250" s="25"/>
      <c r="N250" s="87"/>
      <c r="O250" s="87"/>
      <c r="P250" s="87"/>
      <c r="Q250" s="87"/>
      <c r="R250" s="25"/>
      <c r="S250" s="87"/>
      <c r="T250" s="87"/>
      <c r="U250" s="87"/>
      <c r="V250" s="87"/>
      <c r="W250" s="25"/>
      <c r="X250" s="87"/>
      <c r="Y250" s="87"/>
      <c r="Z250" s="87"/>
      <c r="AA250" s="87"/>
      <c r="AB250" s="87"/>
      <c r="AC250" s="88"/>
      <c r="AD250" s="88"/>
    </row>
    <row r="251" spans="1:30">
      <c r="D251" s="87"/>
      <c r="E251" s="208"/>
      <c r="F251" s="87"/>
      <c r="G251" s="87"/>
      <c r="H251" s="25"/>
      <c r="I251" s="87"/>
      <c r="J251" s="87"/>
      <c r="K251" s="87"/>
      <c r="L251" s="87"/>
      <c r="M251" s="25"/>
      <c r="N251" s="87"/>
      <c r="O251" s="87"/>
      <c r="P251" s="87"/>
      <c r="Q251" s="87"/>
      <c r="R251" s="25"/>
      <c r="S251" s="87"/>
      <c r="T251" s="87"/>
      <c r="U251" s="87"/>
      <c r="V251" s="87"/>
      <c r="W251" s="25"/>
      <c r="X251" s="87"/>
      <c r="Y251" s="87"/>
      <c r="Z251" s="87"/>
      <c r="AA251" s="87"/>
      <c r="AB251" s="87"/>
      <c r="AC251" s="88"/>
      <c r="AD251" s="88"/>
    </row>
    <row r="252" spans="1:30">
      <c r="D252" s="87"/>
      <c r="E252" s="208"/>
      <c r="F252" s="87"/>
      <c r="G252" s="87"/>
      <c r="H252" s="25"/>
      <c r="I252" s="87"/>
      <c r="J252" s="87"/>
      <c r="K252" s="87"/>
      <c r="L252" s="87"/>
      <c r="M252" s="25"/>
      <c r="N252" s="87"/>
      <c r="O252" s="87"/>
      <c r="P252" s="87"/>
      <c r="Q252" s="87"/>
      <c r="R252" s="25"/>
      <c r="S252" s="87"/>
      <c r="T252" s="87"/>
      <c r="U252" s="87"/>
      <c r="V252" s="87"/>
      <c r="W252" s="25"/>
      <c r="X252" s="87"/>
      <c r="Y252" s="87"/>
      <c r="Z252" s="87"/>
      <c r="AA252" s="87"/>
      <c r="AB252" s="87"/>
      <c r="AC252" s="88"/>
      <c r="AD252" s="88"/>
    </row>
    <row r="253" spans="1:30">
      <c r="D253" s="87"/>
      <c r="E253" s="208"/>
      <c r="F253" s="87"/>
      <c r="G253" s="87"/>
      <c r="H253" s="25"/>
      <c r="I253" s="87"/>
      <c r="J253" s="87"/>
      <c r="K253" s="87"/>
      <c r="L253" s="87"/>
      <c r="M253" s="25"/>
      <c r="N253" s="87"/>
      <c r="O253" s="87"/>
      <c r="P253" s="87"/>
      <c r="Q253" s="87"/>
      <c r="R253" s="25"/>
      <c r="S253" s="87"/>
      <c r="T253" s="87"/>
      <c r="U253" s="87"/>
      <c r="V253" s="87"/>
      <c r="W253" s="25"/>
      <c r="X253" s="87"/>
      <c r="Y253" s="87"/>
      <c r="Z253" s="87"/>
      <c r="AA253" s="87"/>
      <c r="AB253" s="87"/>
      <c r="AC253" s="88"/>
      <c r="AD253" s="88"/>
    </row>
    <row r="254" spans="1:30">
      <c r="C254" s="41"/>
      <c r="D254" s="90"/>
      <c r="F254" s="9"/>
      <c r="H254" s="94"/>
      <c r="I254" s="92"/>
      <c r="J254" s="522" t="s">
        <v>149</v>
      </c>
      <c r="K254" s="92"/>
      <c r="L254" s="92"/>
      <c r="M254" s="94"/>
      <c r="N254" s="92"/>
      <c r="O254" s="9"/>
      <c r="P254" s="9"/>
      <c r="Q254" s="9"/>
      <c r="R254" s="94"/>
      <c r="S254" s="92"/>
      <c r="T254" s="92"/>
      <c r="U254" s="40" t="s">
        <v>272</v>
      </c>
      <c r="V254" s="377" t="s">
        <v>171</v>
      </c>
    </row>
    <row r="255" spans="1:30">
      <c r="C255" s="53" t="s">
        <v>114</v>
      </c>
      <c r="D255" s="54" t="s">
        <v>524</v>
      </c>
      <c r="E255" s="564"/>
      <c r="F255" s="18" t="s">
        <v>152</v>
      </c>
      <c r="G255" s="104" t="s">
        <v>44</v>
      </c>
      <c r="H255" s="105" t="s">
        <v>64</v>
      </c>
      <c r="I255" s="103" t="s">
        <v>137</v>
      </c>
      <c r="J255" s="108" t="s">
        <v>134</v>
      </c>
      <c r="K255" s="379" t="s">
        <v>155</v>
      </c>
      <c r="L255" s="108" t="s">
        <v>156</v>
      </c>
      <c r="M255" s="109" t="s">
        <v>64</v>
      </c>
      <c r="N255" s="109" t="s">
        <v>116</v>
      </c>
      <c r="O255" s="106" t="s">
        <v>100</v>
      </c>
      <c r="P255" s="107" t="s">
        <v>153</v>
      </c>
      <c r="Q255" s="108" t="s">
        <v>154</v>
      </c>
      <c r="R255" s="109" t="s">
        <v>64</v>
      </c>
      <c r="S255" s="109" t="s">
        <v>116</v>
      </c>
      <c r="T255" s="134" t="s">
        <v>173</v>
      </c>
      <c r="U255" s="135" t="s">
        <v>174</v>
      </c>
      <c r="V255" s="108" t="s">
        <v>175</v>
      </c>
      <c r="W255" s="109" t="s">
        <v>64</v>
      </c>
      <c r="X255" s="109" t="s">
        <v>116</v>
      </c>
      <c r="Y255" s="11"/>
      <c r="Z255" s="11"/>
      <c r="AA255" s="11"/>
      <c r="AB255" s="11"/>
      <c r="AC255" s="43"/>
      <c r="AD255" s="43"/>
    </row>
    <row r="256" spans="1:30">
      <c r="C256" s="345" t="s">
        <v>525</v>
      </c>
      <c r="D256" s="18" t="s">
        <v>45</v>
      </c>
      <c r="E256" s="523"/>
      <c r="F256" s="13" t="s">
        <v>67</v>
      </c>
      <c r="G256" s="109" t="s">
        <v>166</v>
      </c>
      <c r="H256" s="5"/>
      <c r="I256" s="109" t="s">
        <v>65</v>
      </c>
      <c r="J256" s="103" t="s">
        <v>168</v>
      </c>
      <c r="K256" s="386" t="s">
        <v>67</v>
      </c>
      <c r="L256" s="109" t="s">
        <v>167</v>
      </c>
      <c r="M256" s="5"/>
      <c r="N256" s="109" t="s">
        <v>65</v>
      </c>
      <c r="O256" s="5"/>
      <c r="P256" s="113" t="s">
        <v>67</v>
      </c>
      <c r="Q256" s="109" t="s">
        <v>167</v>
      </c>
      <c r="R256" s="5"/>
      <c r="S256" s="109" t="s">
        <v>65</v>
      </c>
      <c r="T256" s="5" t="s">
        <v>177</v>
      </c>
      <c r="U256" s="138" t="s">
        <v>67</v>
      </c>
      <c r="V256" s="109"/>
      <c r="W256" s="5"/>
      <c r="X256" s="109" t="s">
        <v>65</v>
      </c>
      <c r="Y256" s="11"/>
      <c r="Z256" s="11"/>
      <c r="AA256" s="11"/>
      <c r="AB256" s="11"/>
      <c r="AC256" s="43"/>
      <c r="AD256" s="43"/>
    </row>
    <row r="257" spans="3:30">
      <c r="C257" s="209" t="s">
        <v>133</v>
      </c>
      <c r="D257" s="18" t="s">
        <v>79</v>
      </c>
      <c r="E257" s="523">
        <v>1</v>
      </c>
      <c r="F257" s="70">
        <v>187.086589</v>
      </c>
      <c r="G257" s="115">
        <v>187.17920000000001</v>
      </c>
      <c r="H257" s="300">
        <v>1953</v>
      </c>
      <c r="I257" s="117">
        <f>G257-F257</f>
        <v>9.2611000000005106E-2</v>
      </c>
      <c r="J257" s="9">
        <v>90.031694999999999</v>
      </c>
      <c r="K257" s="389">
        <f t="shared" ref="K257:K262" si="67">F257-J257</f>
        <v>97.054894000000004</v>
      </c>
      <c r="L257" s="115" t="s">
        <v>93</v>
      </c>
      <c r="M257" s="116"/>
      <c r="N257" s="117"/>
      <c r="O257" s="9">
        <v>120.04226</v>
      </c>
      <c r="P257" s="118">
        <f t="shared" ref="P257:P262" si="68">F257-O257</f>
        <v>67.044329000000005</v>
      </c>
      <c r="Q257" s="5" t="s">
        <v>93</v>
      </c>
      <c r="R257" s="116"/>
      <c r="S257" s="117"/>
      <c r="T257" s="71">
        <v>162.05282</v>
      </c>
      <c r="U257" s="139">
        <f t="shared" ref="U257:U262" si="69">F257+T257</f>
        <v>349.139409</v>
      </c>
      <c r="V257" s="115">
        <v>349.27080000000001</v>
      </c>
      <c r="W257" s="116">
        <v>2040</v>
      </c>
      <c r="X257" s="391">
        <f>V257-U257</f>
        <v>0.13139100000000781</v>
      </c>
      <c r="Y257" s="378"/>
      <c r="Z257" s="378"/>
      <c r="AA257" s="378"/>
      <c r="AB257" s="378"/>
      <c r="AC257" s="120"/>
      <c r="AD257" s="120"/>
    </row>
    <row r="258" spans="3:30">
      <c r="C258" s="348">
        <v>30.713100000000001</v>
      </c>
      <c r="D258" s="18" t="s">
        <v>79</v>
      </c>
      <c r="E258" s="523">
        <v>2</v>
      </c>
      <c r="F258" s="70">
        <v>373.16590200000002</v>
      </c>
      <c r="G258" s="115">
        <v>373.27050000000003</v>
      </c>
      <c r="H258" s="300">
        <v>520500</v>
      </c>
      <c r="I258" s="117">
        <f>G258-F258</f>
        <v>0.10459800000000996</v>
      </c>
      <c r="J258" s="9">
        <v>90.031694999999999</v>
      </c>
      <c r="K258" s="389">
        <f t="shared" si="67"/>
        <v>283.134207</v>
      </c>
      <c r="L258" s="389">
        <v>282.8261</v>
      </c>
      <c r="M258" s="394">
        <v>1881</v>
      </c>
      <c r="N258" s="117">
        <f>L258-K258</f>
        <v>-0.30810700000000679</v>
      </c>
      <c r="O258" s="9">
        <v>120.04226</v>
      </c>
      <c r="P258" s="118">
        <f t="shared" si="68"/>
        <v>253.12364200000002</v>
      </c>
      <c r="Q258" s="118">
        <v>253.21209999999999</v>
      </c>
      <c r="R258" s="123">
        <v>1059</v>
      </c>
      <c r="S258" s="117">
        <f>Q258-P258</f>
        <v>8.845799999997439E-2</v>
      </c>
      <c r="T258" s="71">
        <v>162.05282</v>
      </c>
      <c r="U258" s="139">
        <f t="shared" si="69"/>
        <v>535.21872200000007</v>
      </c>
      <c r="V258" s="115" t="s">
        <v>74</v>
      </c>
      <c r="W258" s="300"/>
      <c r="X258" s="391"/>
      <c r="Y258" s="378"/>
      <c r="Z258" s="378"/>
      <c r="AA258" s="378"/>
      <c r="AB258" s="378"/>
      <c r="AC258" s="120"/>
      <c r="AD258" s="120"/>
    </row>
    <row r="259" spans="3:30">
      <c r="C259" s="11" t="s">
        <v>287</v>
      </c>
      <c r="D259" s="15" t="s">
        <v>56</v>
      </c>
      <c r="E259" s="523">
        <v>3</v>
      </c>
      <c r="F259" s="70">
        <v>638.22790699999996</v>
      </c>
      <c r="G259" s="115">
        <v>638.28340000000003</v>
      </c>
      <c r="H259" s="300">
        <v>30390</v>
      </c>
      <c r="I259" s="117">
        <f>G259-F259</f>
        <v>5.5493000000069514E-2</v>
      </c>
      <c r="J259" s="9">
        <v>90.031694999999999</v>
      </c>
      <c r="K259" s="389">
        <f t="shared" si="67"/>
        <v>548.19621199999995</v>
      </c>
      <c r="L259" s="115" t="s">
        <v>74</v>
      </c>
      <c r="M259" s="300"/>
      <c r="N259" s="117"/>
      <c r="O259" s="9">
        <v>120.04226</v>
      </c>
      <c r="P259" s="118">
        <f t="shared" si="68"/>
        <v>518.18564700000002</v>
      </c>
      <c r="Q259" s="118">
        <v>517.83690000000001</v>
      </c>
      <c r="R259" s="123">
        <v>4095</v>
      </c>
      <c r="S259" s="117">
        <f>Q259-P259</f>
        <v>-0.34874700000000303</v>
      </c>
      <c r="T259" s="71">
        <v>162.05282</v>
      </c>
      <c r="U259" s="139">
        <f t="shared" si="69"/>
        <v>800.28072699999996</v>
      </c>
      <c r="V259" s="115" t="s">
        <v>74</v>
      </c>
      <c r="W259" s="300"/>
      <c r="X259" s="391"/>
      <c r="Y259" s="378"/>
      <c r="Z259" s="378"/>
      <c r="AA259" s="378"/>
      <c r="AB259" s="378"/>
      <c r="AC259" s="120"/>
      <c r="AD259" s="120"/>
    </row>
    <row r="260" spans="3:30">
      <c r="C260" s="41"/>
      <c r="D260" s="18" t="s">
        <v>459</v>
      </c>
      <c r="E260" s="523">
        <v>4</v>
      </c>
      <c r="F260" s="70">
        <v>752.27083400000004</v>
      </c>
      <c r="G260" s="115">
        <v>752.33320000000003</v>
      </c>
      <c r="H260" s="300">
        <v>5859</v>
      </c>
      <c r="I260" s="117">
        <f>G260-F260</f>
        <v>6.2365999999997257E-2</v>
      </c>
      <c r="J260" s="9">
        <v>90.031694999999999</v>
      </c>
      <c r="K260" s="389">
        <f t="shared" si="67"/>
        <v>662.23913900000002</v>
      </c>
      <c r="L260" s="389">
        <v>662.07259999999997</v>
      </c>
      <c r="M260" s="420">
        <v>7052</v>
      </c>
      <c r="N260" s="117">
        <f>L260-K260</f>
        <v>-0.16653900000005706</v>
      </c>
      <c r="O260" s="9">
        <v>120.04226</v>
      </c>
      <c r="P260" s="118">
        <f t="shared" si="68"/>
        <v>632.22857399999998</v>
      </c>
      <c r="Q260" s="115" t="s">
        <v>74</v>
      </c>
      <c r="R260" s="116"/>
      <c r="S260" s="117"/>
      <c r="T260" s="71">
        <v>162.05282</v>
      </c>
      <c r="U260" s="139">
        <f t="shared" si="69"/>
        <v>914.32365400000003</v>
      </c>
      <c r="V260" s="139">
        <v>914.81569999999999</v>
      </c>
      <c r="W260" s="93">
        <v>4800</v>
      </c>
      <c r="X260" s="391">
        <f>V260-U260</f>
        <v>0.49204599999995935</v>
      </c>
      <c r="Y260" s="378"/>
      <c r="Z260" s="378"/>
      <c r="AA260" s="378"/>
      <c r="AB260" s="378"/>
      <c r="AC260" s="120"/>
      <c r="AD260" s="120"/>
    </row>
    <row r="261" spans="3:30">
      <c r="C261" s="41"/>
      <c r="D261" s="18" t="s">
        <v>62</v>
      </c>
      <c r="E261" s="523">
        <v>5</v>
      </c>
      <c r="F261" s="70">
        <v>867.297777</v>
      </c>
      <c r="G261" s="115">
        <v>867.55100000000004</v>
      </c>
      <c r="H261" s="300">
        <v>74470</v>
      </c>
      <c r="I261" s="117">
        <f>G261-F261</f>
        <v>0.25322300000004816</v>
      </c>
      <c r="J261" s="9">
        <v>90.031694999999999</v>
      </c>
      <c r="K261" s="389">
        <f t="shared" si="67"/>
        <v>777.26608199999998</v>
      </c>
      <c r="L261" s="389">
        <v>777.74689999999998</v>
      </c>
      <c r="M261" s="420">
        <v>1013</v>
      </c>
      <c r="N261" s="117">
        <f>L261-K261</f>
        <v>0.4808179999999993</v>
      </c>
      <c r="O261" s="9">
        <v>120.04226</v>
      </c>
      <c r="P261" s="118">
        <f t="shared" si="68"/>
        <v>747.25551700000005</v>
      </c>
      <c r="Q261" s="118">
        <v>747.52250000000004</v>
      </c>
      <c r="R261" s="298">
        <v>2851</v>
      </c>
      <c r="S261" s="117">
        <f>Q261-P261</f>
        <v>0.26698299999998198</v>
      </c>
      <c r="T261" s="71">
        <v>162.05282</v>
      </c>
      <c r="U261" s="139">
        <f t="shared" si="69"/>
        <v>1029.3505970000001</v>
      </c>
      <c r="V261" s="139">
        <v>1029.3013000000001</v>
      </c>
      <c r="W261" s="93">
        <v>1027</v>
      </c>
      <c r="X261" s="584">
        <f>V261-U261</f>
        <v>-4.9297000000024127E-2</v>
      </c>
      <c r="Y261" s="378"/>
      <c r="Z261" s="378"/>
      <c r="AA261" s="378"/>
      <c r="AB261" s="378"/>
      <c r="AC261" s="120"/>
      <c r="AD261" s="120"/>
    </row>
    <row r="262" spans="3:30">
      <c r="C262" s="41"/>
      <c r="D262" s="18" t="s">
        <v>58</v>
      </c>
      <c r="E262" s="523">
        <v>6</v>
      </c>
      <c r="F262" s="70">
        <v>924.31924100000003</v>
      </c>
      <c r="G262" s="115" t="s">
        <v>74</v>
      </c>
      <c r="H262" s="300"/>
      <c r="I262" s="117"/>
      <c r="J262" s="9">
        <v>90.031694999999999</v>
      </c>
      <c r="K262" s="389">
        <f t="shared" si="67"/>
        <v>834.28754600000002</v>
      </c>
      <c r="L262" s="115" t="s">
        <v>74</v>
      </c>
      <c r="M262" s="300"/>
      <c r="N262" s="117"/>
      <c r="O262" s="9">
        <v>120.04226</v>
      </c>
      <c r="P262" s="118">
        <f t="shared" si="68"/>
        <v>804.27698099999998</v>
      </c>
      <c r="Q262" s="115" t="s">
        <v>74</v>
      </c>
      <c r="R262" s="300"/>
      <c r="S262" s="117"/>
      <c r="T262" s="71">
        <v>162.05282</v>
      </c>
      <c r="U262" s="139">
        <f t="shared" si="69"/>
        <v>1086.372061</v>
      </c>
      <c r="V262" s="115" t="s">
        <v>93</v>
      </c>
      <c r="W262" s="300"/>
      <c r="X262" s="391"/>
      <c r="Y262" s="378"/>
      <c r="Z262" s="378"/>
      <c r="AA262" s="378"/>
      <c r="AB262" s="378"/>
      <c r="AC262" s="120"/>
      <c r="AD262" s="120"/>
    </row>
    <row r="263" spans="3:30">
      <c r="C263" s="41"/>
      <c r="D263" s="18" t="s">
        <v>59</v>
      </c>
      <c r="E263" s="523">
        <v>7</v>
      </c>
      <c r="F263" s="70"/>
      <c r="G263" s="115"/>
      <c r="H263" s="300"/>
      <c r="I263" s="117"/>
      <c r="J263" s="9">
        <v>90.031694999999999</v>
      </c>
      <c r="K263" s="389"/>
      <c r="L263" s="115"/>
      <c r="M263" s="300"/>
      <c r="N263" s="117"/>
      <c r="O263" s="9">
        <v>120.04226</v>
      </c>
      <c r="P263" s="118"/>
      <c r="Q263" s="115"/>
      <c r="R263" s="300"/>
      <c r="S263" s="117"/>
      <c r="T263" s="71">
        <v>162.05282</v>
      </c>
      <c r="U263" s="139"/>
      <c r="V263" s="115"/>
      <c r="W263" s="300"/>
      <c r="X263" s="117"/>
      <c r="Y263" s="92"/>
      <c r="Z263" s="92"/>
      <c r="AA263" s="92"/>
      <c r="AB263" s="92"/>
    </row>
    <row r="264" spans="3:30">
      <c r="D264" s="556"/>
      <c r="E264" s="573"/>
      <c r="F264" s="556"/>
      <c r="G264" s="556"/>
      <c r="H264" s="38">
        <f>SUM(H258:H263)</f>
        <v>631219</v>
      </c>
      <c r="I264" s="556"/>
      <c r="J264" s="556"/>
      <c r="K264" s="556"/>
      <c r="L264" s="556"/>
      <c r="M264" s="38">
        <f>SUM(M258:M263)</f>
        <v>9946</v>
      </c>
      <c r="N264" s="556"/>
      <c r="O264" s="556"/>
      <c r="P264" s="556"/>
      <c r="Q264" s="556"/>
      <c r="R264" s="38">
        <f>SUM(R258:R263)</f>
        <v>8005</v>
      </c>
      <c r="S264" s="556"/>
      <c r="T264" s="574"/>
      <c r="U264" s="575"/>
      <c r="V264" s="556"/>
      <c r="W264" s="38">
        <f>SUM(W258:W263)</f>
        <v>5827</v>
      </c>
      <c r="X264" s="556"/>
      <c r="Y264" s="87"/>
      <c r="Z264" s="87"/>
      <c r="AA264" s="87"/>
      <c r="AB264" s="87"/>
      <c r="AC264" s="88"/>
      <c r="AD264" s="88"/>
    </row>
    <row r="265" spans="3:30">
      <c r="D265" s="87"/>
      <c r="E265" s="578"/>
      <c r="F265" s="87"/>
      <c r="G265" s="87"/>
      <c r="H265" s="25"/>
      <c r="I265" s="87"/>
      <c r="J265" s="87"/>
      <c r="K265" s="87"/>
      <c r="L265" s="87"/>
      <c r="M265" s="25"/>
      <c r="N265" s="87"/>
      <c r="O265" s="87"/>
      <c r="P265" s="87"/>
      <c r="Q265" s="87"/>
      <c r="R265" s="25"/>
      <c r="S265" s="87"/>
      <c r="T265" s="579"/>
      <c r="U265" s="88"/>
      <c r="V265" s="87"/>
      <c r="W265" s="25"/>
      <c r="X265" s="87"/>
      <c r="Y265" s="87"/>
      <c r="Z265" s="87"/>
      <c r="AA265" s="87"/>
      <c r="AB265" s="87"/>
      <c r="AC265" s="88"/>
      <c r="AD265" s="88"/>
    </row>
    <row r="266" spans="3:30">
      <c r="D266" s="87"/>
      <c r="E266" s="578"/>
      <c r="F266" s="87"/>
      <c r="G266" s="87"/>
      <c r="H266" s="25"/>
      <c r="I266" s="87"/>
      <c r="J266" s="87"/>
      <c r="K266" s="87"/>
      <c r="L266" s="87"/>
      <c r="M266" s="25"/>
      <c r="N266" s="87"/>
      <c r="O266" s="87"/>
      <c r="P266" s="87"/>
      <c r="Q266" s="87"/>
      <c r="R266" s="25"/>
      <c r="S266" s="87"/>
      <c r="T266" s="579"/>
      <c r="U266" s="88"/>
      <c r="V266" s="87"/>
      <c r="W266" s="25"/>
      <c r="X266" s="87"/>
      <c r="Y266" s="87"/>
      <c r="Z266" s="87"/>
      <c r="AA266" s="87"/>
      <c r="AB266" s="87"/>
      <c r="AC266" s="88"/>
      <c r="AD266" s="88"/>
    </row>
    <row r="267" spans="3:30">
      <c r="E267" s="614"/>
      <c r="U267" s="9"/>
      <c r="W267" s="46"/>
    </row>
    <row r="268" spans="3:30">
      <c r="D268" s="87"/>
      <c r="E268" s="578"/>
      <c r="F268" s="11" t="s">
        <v>67</v>
      </c>
      <c r="G268" s="11" t="s">
        <v>68</v>
      </c>
      <c r="H268" s="11" t="s">
        <v>64</v>
      </c>
      <c r="I268" s="41" t="s">
        <v>137</v>
      </c>
      <c r="J268" s="87"/>
      <c r="K268" s="87"/>
      <c r="L268" s="87"/>
      <c r="M268" s="25"/>
      <c r="N268" s="87"/>
      <c r="O268" s="87"/>
      <c r="P268" s="87"/>
      <c r="Q268" s="87"/>
      <c r="R268" s="25"/>
      <c r="S268" s="87"/>
      <c r="T268" s="579"/>
      <c r="U268" s="88"/>
      <c r="V268" s="87"/>
      <c r="W268" s="25"/>
      <c r="X268" s="87"/>
      <c r="Y268" s="87"/>
      <c r="Z268" s="87"/>
      <c r="AA268" s="87"/>
      <c r="AB268" s="87"/>
      <c r="AC268" s="88"/>
      <c r="AD268" s="88"/>
    </row>
    <row r="269" spans="3:30">
      <c r="C269" s="89" t="s">
        <v>138</v>
      </c>
      <c r="D269" s="90" t="s">
        <v>139</v>
      </c>
      <c r="F269" s="9">
        <v>894.35628346999999</v>
      </c>
      <c r="G269" s="9">
        <v>894.34680000000003</v>
      </c>
      <c r="H269" s="46">
        <v>1224</v>
      </c>
      <c r="I269" s="92">
        <f>G269-F269</f>
        <v>-9.4834699999637451E-3</v>
      </c>
      <c r="U269" s="9"/>
      <c r="W269" s="46"/>
    </row>
    <row r="270" spans="3:30">
      <c r="C270" s="89" t="s">
        <v>138</v>
      </c>
      <c r="D270" s="90" t="s">
        <v>141</v>
      </c>
      <c r="F270" s="9">
        <v>447.68177973500002</v>
      </c>
      <c r="G270" s="9">
        <v>447.98509999999999</v>
      </c>
      <c r="H270" s="46">
        <v>4634</v>
      </c>
      <c r="I270" s="92">
        <f>G270-F270</f>
        <v>0.303320264999968</v>
      </c>
      <c r="J270" s="9"/>
      <c r="U270" s="9"/>
    </row>
    <row r="271" spans="3:30">
      <c r="C271" s="41" t="s">
        <v>142</v>
      </c>
      <c r="D271" s="90" t="s">
        <v>139</v>
      </c>
      <c r="F271" s="9">
        <v>918.36752546999992</v>
      </c>
      <c r="G271" s="9">
        <v>918.46259999999995</v>
      </c>
      <c r="H271" s="46">
        <v>33790</v>
      </c>
      <c r="I271" s="92">
        <f>G271-F271</f>
        <v>9.5074530000033519E-2</v>
      </c>
      <c r="J271" s="9" t="s">
        <v>300</v>
      </c>
      <c r="U271" s="9"/>
      <c r="W271" s="46"/>
    </row>
    <row r="272" spans="3:30">
      <c r="C272" s="41" t="s">
        <v>142</v>
      </c>
      <c r="D272" s="90" t="s">
        <v>141</v>
      </c>
      <c r="F272" s="9">
        <v>459.68740073499998</v>
      </c>
      <c r="G272" t="s">
        <v>74</v>
      </c>
      <c r="I272" s="236">
        <f>K272-F272</f>
        <v>0.6243992650000223</v>
      </c>
      <c r="J272" s="9"/>
      <c r="K272" s="615">
        <v>460.31180000000001</v>
      </c>
      <c r="L272" s="235">
        <v>2025000</v>
      </c>
      <c r="U272" s="9"/>
      <c r="W272" s="46"/>
    </row>
    <row r="273" spans="3:23">
      <c r="C273" s="41" t="s">
        <v>144</v>
      </c>
      <c r="D273" s="90" t="s">
        <v>139</v>
      </c>
      <c r="F273" s="9">
        <v>936.37810547000004</v>
      </c>
      <c r="G273" s="9">
        <v>936.50070000000005</v>
      </c>
      <c r="H273" s="46">
        <v>139700</v>
      </c>
      <c r="I273" s="92">
        <f>G273-F273</f>
        <v>0.12259453000001486</v>
      </c>
      <c r="J273" s="9" t="s">
        <v>301</v>
      </c>
      <c r="U273" s="9"/>
      <c r="W273" s="46"/>
    </row>
    <row r="274" spans="3:23">
      <c r="C274" s="41" t="s">
        <v>144</v>
      </c>
      <c r="D274" s="90" t="s">
        <v>141</v>
      </c>
      <c r="F274" s="9">
        <v>468.69269073500004</v>
      </c>
      <c r="G274" s="9">
        <v>468.87639999999999</v>
      </c>
      <c r="H274" s="140">
        <v>5575000</v>
      </c>
      <c r="I274" s="92">
        <f>G274-F274</f>
        <v>0.18370926499994766</v>
      </c>
      <c r="J274" s="9"/>
      <c r="M274" s="4" t="s">
        <v>522</v>
      </c>
      <c r="N274" s="41" t="s">
        <v>137</v>
      </c>
    </row>
    <row r="275" spans="3:23">
      <c r="C275" s="41" t="s">
        <v>213</v>
      </c>
      <c r="D275" s="90" t="s">
        <v>141</v>
      </c>
      <c r="F275" s="9">
        <v>474.69267873500002</v>
      </c>
      <c r="G275" s="9">
        <v>474.74180000000001</v>
      </c>
      <c r="H275" s="147">
        <v>16680</v>
      </c>
      <c r="I275" s="301">
        <f>G275-F275</f>
        <v>4.9121264999996583E-2</v>
      </c>
      <c r="J275" s="129" t="s">
        <v>517</v>
      </c>
      <c r="K275" s="4" t="s">
        <v>214</v>
      </c>
      <c r="L275" s="613" t="s">
        <v>526</v>
      </c>
      <c r="M275" s="4">
        <v>530.27215799999999</v>
      </c>
      <c r="N275" s="301">
        <f>G275-M275</f>
        <v>-55.530357999999978</v>
      </c>
    </row>
    <row r="276" spans="3:23">
      <c r="C276" s="41" t="s">
        <v>215</v>
      </c>
      <c r="D276" s="90" t="s">
        <v>141</v>
      </c>
      <c r="F276" s="9">
        <v>489.69796073500004</v>
      </c>
      <c r="G276" s="9">
        <v>489.81990000000002</v>
      </c>
      <c r="H276" s="46">
        <v>399200</v>
      </c>
      <c r="I276" s="92">
        <f>G276-F276</f>
        <v>0.12193926499998042</v>
      </c>
      <c r="J276" s="9" t="s">
        <v>216</v>
      </c>
    </row>
    <row r="277" spans="3:23">
      <c r="C277" s="41" t="s">
        <v>217</v>
      </c>
      <c r="D277" s="90" t="s">
        <v>141</v>
      </c>
      <c r="F277" s="9">
        <v>504.703243235</v>
      </c>
      <c r="G277" s="9">
        <v>505.017</v>
      </c>
      <c r="H277" s="46">
        <v>24150</v>
      </c>
      <c r="I277" s="92">
        <f>G277-F277</f>
        <v>0.31375676499999372</v>
      </c>
      <c r="J277" s="9" t="s">
        <v>149</v>
      </c>
      <c r="K277" t="s">
        <v>218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FB9A-97E5-41A2-8508-B260654623B5}">
  <dimension ref="A1:AR123"/>
  <sheetViews>
    <sheetView tabSelected="1" zoomScale="65" zoomScaleNormal="65" workbookViewId="0">
      <selection activeCell="P15" sqref="P15"/>
    </sheetView>
  </sheetViews>
  <sheetFormatPr defaultRowHeight="14.4"/>
  <cols>
    <col min="5" max="5" width="11.5546875" bestFit="1" customWidth="1"/>
    <col min="6" max="6" width="9.5546875" bestFit="1" customWidth="1"/>
    <col min="8" max="8" width="9.33203125" bestFit="1" customWidth="1"/>
    <col min="9" max="9" width="11.5546875" bestFit="1" customWidth="1"/>
    <col min="10" max="10" width="9.5546875" bestFit="1" customWidth="1"/>
    <col min="11" max="11" width="12.44140625" customWidth="1"/>
    <col min="12" max="12" width="12.33203125" customWidth="1"/>
    <col min="15" max="16" width="9.5546875" bestFit="1" customWidth="1"/>
    <col min="20" max="21" width="9.5546875" bestFit="1" customWidth="1"/>
    <col min="25" max="25" width="10.109375" customWidth="1"/>
    <col min="29" max="29" width="10.33203125" customWidth="1"/>
    <col min="41" max="41" width="10" customWidth="1"/>
  </cols>
  <sheetData>
    <row r="1" spans="1:42">
      <c r="A1" t="s">
        <v>2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s="2" t="s">
        <v>24</v>
      </c>
      <c r="W1" t="s">
        <v>25</v>
      </c>
      <c r="X1" t="s">
        <v>26</v>
      </c>
      <c r="Y1" t="s">
        <v>27</v>
      </c>
    </row>
    <row r="2" spans="1:42">
      <c r="A2">
        <v>1684</v>
      </c>
      <c r="B2">
        <v>42</v>
      </c>
      <c r="C2" t="s">
        <v>527</v>
      </c>
      <c r="E2" t="s">
        <v>528</v>
      </c>
      <c r="F2" s="46">
        <v>4.89E-7</v>
      </c>
      <c r="G2">
        <v>377.6</v>
      </c>
      <c r="H2">
        <v>2</v>
      </c>
      <c r="I2">
        <v>605.78882335392495</v>
      </c>
      <c r="J2">
        <v>605.79225096838502</v>
      </c>
      <c r="K2">
        <v>1210.5703702378501</v>
      </c>
      <c r="L2">
        <v>1210.57722547</v>
      </c>
      <c r="M2">
        <v>-5.6627797095968999</v>
      </c>
      <c r="N2" t="s">
        <v>30</v>
      </c>
      <c r="O2" t="s">
        <v>333</v>
      </c>
      <c r="P2">
        <v>377.56411643241501</v>
      </c>
      <c r="Q2">
        <v>377.56411643241501</v>
      </c>
      <c r="R2" t="s">
        <v>32</v>
      </c>
      <c r="S2" t="s">
        <v>33</v>
      </c>
      <c r="T2" t="s">
        <v>529</v>
      </c>
      <c r="U2" t="s">
        <v>530</v>
      </c>
      <c r="V2" s="2">
        <v>35.494799999999998</v>
      </c>
      <c r="X2">
        <v>1209.5631000000001</v>
      </c>
      <c r="Y2">
        <v>1209.5699</v>
      </c>
    </row>
    <row r="4" spans="1:42">
      <c r="A4" s="6" t="s">
        <v>40</v>
      </c>
    </row>
    <row r="6" spans="1:42">
      <c r="AP6" s="12"/>
    </row>
    <row r="7" spans="1:42">
      <c r="E7" s="12" t="s">
        <v>44</v>
      </c>
      <c r="F7" s="12"/>
      <c r="G7" s="18" t="s">
        <v>45</v>
      </c>
      <c r="H7" s="12"/>
      <c r="I7" s="12" t="s">
        <v>43</v>
      </c>
      <c r="AP7" s="12">
        <v>1</v>
      </c>
    </row>
    <row r="8" spans="1:42">
      <c r="E8" s="70">
        <v>88.039304999999999</v>
      </c>
      <c r="F8" s="12">
        <v>1</v>
      </c>
      <c r="G8" s="616" t="s">
        <v>531</v>
      </c>
      <c r="H8" s="12">
        <v>10</v>
      </c>
      <c r="I8" s="70"/>
      <c r="AP8" s="12">
        <v>2</v>
      </c>
    </row>
    <row r="9" spans="1:42">
      <c r="E9" s="70">
        <v>201.123369</v>
      </c>
      <c r="F9" s="12">
        <v>2</v>
      </c>
      <c r="G9" s="616" t="s">
        <v>288</v>
      </c>
      <c r="H9" s="12">
        <v>9</v>
      </c>
      <c r="I9" s="70">
        <v>1123.545218</v>
      </c>
      <c r="AP9" s="12">
        <v>3</v>
      </c>
    </row>
    <row r="10" spans="1:42">
      <c r="E10" s="70">
        <v>258.14483300000001</v>
      </c>
      <c r="F10" s="12">
        <v>3</v>
      </c>
      <c r="G10" s="616" t="s">
        <v>58</v>
      </c>
      <c r="H10" s="12">
        <v>8</v>
      </c>
      <c r="I10" s="70">
        <v>1010.461154</v>
      </c>
      <c r="AP10" s="12">
        <v>4</v>
      </c>
    </row>
    <row r="11" spans="1:42">
      <c r="E11" s="70">
        <v>372.18776000000003</v>
      </c>
      <c r="F11" s="12">
        <v>4</v>
      </c>
      <c r="G11" s="616" t="s">
        <v>459</v>
      </c>
      <c r="H11" s="12">
        <v>7</v>
      </c>
      <c r="I11" s="70">
        <v>953.43969100000004</v>
      </c>
      <c r="AP11" s="12">
        <v>5</v>
      </c>
    </row>
    <row r="12" spans="1:42">
      <c r="E12" s="70">
        <v>558.26707299999998</v>
      </c>
      <c r="F12" s="12">
        <v>5</v>
      </c>
      <c r="G12" s="616" t="s">
        <v>79</v>
      </c>
      <c r="H12" s="12">
        <v>6</v>
      </c>
      <c r="I12" s="70">
        <v>839.39676299999996</v>
      </c>
      <c r="AP12" s="12">
        <v>6</v>
      </c>
    </row>
    <row r="13" spans="1:42">
      <c r="E13" s="70">
        <v>657.33548699999994</v>
      </c>
      <c r="F13" s="12">
        <v>6</v>
      </c>
      <c r="G13" s="616" t="s">
        <v>54</v>
      </c>
      <c r="H13" s="12">
        <v>5</v>
      </c>
      <c r="I13" s="70">
        <v>653.31745000000001</v>
      </c>
      <c r="AP13" s="12">
        <v>7</v>
      </c>
    </row>
    <row r="14" spans="1:42">
      <c r="E14" s="70">
        <v>922.39749200000006</v>
      </c>
      <c r="F14" s="12">
        <v>7</v>
      </c>
      <c r="G14" s="617" t="s">
        <v>56</v>
      </c>
      <c r="H14" s="12">
        <v>4</v>
      </c>
      <c r="I14" s="70">
        <v>554.24903600000005</v>
      </c>
      <c r="AP14" s="12">
        <v>8</v>
      </c>
    </row>
    <row r="15" spans="1:42">
      <c r="E15" s="70">
        <v>993.43460500000003</v>
      </c>
      <c r="F15" s="12">
        <v>8</v>
      </c>
      <c r="G15" s="616" t="s">
        <v>76</v>
      </c>
      <c r="H15" s="12">
        <v>3</v>
      </c>
      <c r="I15" s="70">
        <v>289.18703199999999</v>
      </c>
      <c r="AP15" s="12">
        <v>9</v>
      </c>
    </row>
    <row r="16" spans="1:42">
      <c r="E16" s="70">
        <v>1064.4717189999999</v>
      </c>
      <c r="F16" s="12">
        <v>9</v>
      </c>
      <c r="G16" s="616" t="s">
        <v>76</v>
      </c>
      <c r="H16" s="12">
        <v>2</v>
      </c>
      <c r="I16" s="70">
        <v>218.14991800000001</v>
      </c>
      <c r="AP16" s="12">
        <v>10</v>
      </c>
    </row>
    <row r="17" spans="2:42">
      <c r="E17" s="70"/>
      <c r="F17" s="12">
        <v>10</v>
      </c>
      <c r="G17" s="616" t="s">
        <v>49</v>
      </c>
      <c r="H17" s="12">
        <v>1</v>
      </c>
      <c r="I17" s="70">
        <v>147.11280400000001</v>
      </c>
    </row>
    <row r="18" spans="2:42">
      <c r="E18" s="12"/>
      <c r="F18" s="12"/>
      <c r="G18" s="12"/>
      <c r="H18" s="12"/>
      <c r="I18" s="12"/>
    </row>
    <row r="19" spans="2:42">
      <c r="E19" s="12"/>
      <c r="F19" s="12"/>
      <c r="G19" s="12"/>
      <c r="H19" s="12"/>
      <c r="I19" s="12"/>
    </row>
    <row r="20" spans="2:42">
      <c r="E20" s="12" t="s">
        <v>532</v>
      </c>
      <c r="F20" s="12"/>
      <c r="G20" s="12"/>
      <c r="H20" s="12"/>
      <c r="I20" s="12"/>
    </row>
    <row r="21" spans="2:42">
      <c r="E21" s="12" t="s">
        <v>533</v>
      </c>
      <c r="F21" s="12"/>
      <c r="G21" s="12"/>
      <c r="H21" s="12"/>
      <c r="I21" s="12"/>
    </row>
    <row r="22" spans="2:42">
      <c r="E22" s="12" t="s">
        <v>534</v>
      </c>
      <c r="F22" s="12"/>
      <c r="G22" s="12"/>
      <c r="H22" s="12"/>
      <c r="I22" s="12"/>
    </row>
    <row r="23" spans="2:42">
      <c r="E23" s="12" t="s">
        <v>535</v>
      </c>
      <c r="F23" s="12"/>
      <c r="G23" s="12"/>
      <c r="H23" s="12"/>
      <c r="I23" s="12"/>
    </row>
    <row r="24" spans="2:42">
      <c r="AH24">
        <v>150</v>
      </c>
      <c r="AI24" t="s">
        <v>76</v>
      </c>
      <c r="AO24">
        <v>120</v>
      </c>
    </row>
    <row r="25" spans="2:42">
      <c r="J25" s="618" t="s">
        <v>536</v>
      </c>
      <c r="N25" s="522" t="s">
        <v>149</v>
      </c>
      <c r="P25" s="522" t="s">
        <v>149</v>
      </c>
      <c r="AC25">
        <v>150</v>
      </c>
      <c r="AH25">
        <v>120</v>
      </c>
      <c r="AO25">
        <v>90</v>
      </c>
      <c r="AP25" t="s">
        <v>76</v>
      </c>
    </row>
    <row r="26" spans="2:42">
      <c r="B26" s="53" t="s">
        <v>114</v>
      </c>
      <c r="C26" s="54" t="s">
        <v>537</v>
      </c>
      <c r="D26" s="619"/>
      <c r="E26" s="18" t="s">
        <v>152</v>
      </c>
      <c r="F26" s="104" t="s">
        <v>44</v>
      </c>
      <c r="G26" s="105" t="s">
        <v>64</v>
      </c>
      <c r="H26" s="103" t="s">
        <v>137</v>
      </c>
      <c r="I26" s="134" t="s">
        <v>173</v>
      </c>
      <c r="J26" s="135" t="s">
        <v>174</v>
      </c>
      <c r="K26" s="108" t="s">
        <v>175</v>
      </c>
      <c r="L26" s="109" t="s">
        <v>64</v>
      </c>
      <c r="M26" s="109" t="s">
        <v>116</v>
      </c>
      <c r="N26" s="108" t="s">
        <v>134</v>
      </c>
      <c r="O26" s="379" t="s">
        <v>155</v>
      </c>
      <c r="P26" s="108" t="s">
        <v>156</v>
      </c>
      <c r="Q26" s="109" t="s">
        <v>64</v>
      </c>
      <c r="R26" s="109" t="s">
        <v>116</v>
      </c>
      <c r="S26" s="106" t="s">
        <v>100</v>
      </c>
      <c r="T26" s="107" t="s">
        <v>153</v>
      </c>
      <c r="U26" s="108" t="s">
        <v>154</v>
      </c>
      <c r="V26" s="109" t="s">
        <v>64</v>
      </c>
      <c r="W26" s="109" t="s">
        <v>116</v>
      </c>
      <c r="X26" s="106" t="s">
        <v>135</v>
      </c>
      <c r="Y26" s="19" t="s">
        <v>492</v>
      </c>
      <c r="Z26" s="108" t="s">
        <v>493</v>
      </c>
      <c r="AA26" s="109" t="s">
        <v>64</v>
      </c>
      <c r="AB26" s="109" t="s">
        <v>116</v>
      </c>
      <c r="AC26" s="620" t="s">
        <v>493</v>
      </c>
      <c r="AD26" s="620" t="s">
        <v>493</v>
      </c>
      <c r="AE26" s="138" t="s">
        <v>64</v>
      </c>
      <c r="AF26" s="138" t="s">
        <v>116</v>
      </c>
      <c r="AH26" s="407" t="s">
        <v>538</v>
      </c>
      <c r="AM26" s="481" t="s">
        <v>116</v>
      </c>
      <c r="AO26" s="4" t="s">
        <v>539</v>
      </c>
    </row>
    <row r="27" spans="2:42">
      <c r="B27" s="345" t="s">
        <v>540</v>
      </c>
      <c r="C27" s="13" t="s">
        <v>45</v>
      </c>
      <c r="D27" s="12"/>
      <c r="E27" s="13" t="s">
        <v>67</v>
      </c>
      <c r="F27" s="109" t="s">
        <v>166</v>
      </c>
      <c r="G27" s="5"/>
      <c r="H27" s="109" t="s">
        <v>65</v>
      </c>
      <c r="I27" s="5" t="s">
        <v>177</v>
      </c>
      <c r="J27" s="138" t="s">
        <v>67</v>
      </c>
      <c r="K27" s="109"/>
      <c r="L27" s="5"/>
      <c r="M27" s="109" t="s">
        <v>65</v>
      </c>
      <c r="N27" s="103" t="s">
        <v>168</v>
      </c>
      <c r="O27" s="386" t="s">
        <v>67</v>
      </c>
      <c r="P27" s="109" t="s">
        <v>167</v>
      </c>
      <c r="Q27" s="5"/>
      <c r="R27" s="109" t="s">
        <v>65</v>
      </c>
      <c r="S27" s="5"/>
      <c r="T27" s="113" t="s">
        <v>67</v>
      </c>
      <c r="U27" s="109" t="s">
        <v>167</v>
      </c>
      <c r="V27" s="5"/>
      <c r="W27" s="109" t="s">
        <v>65</v>
      </c>
      <c r="X27" s="621" t="s">
        <v>541</v>
      </c>
      <c r="Y27" s="178" t="s">
        <v>67</v>
      </c>
      <c r="Z27" s="109" t="s">
        <v>167</v>
      </c>
      <c r="AA27" s="5"/>
      <c r="AB27" s="109" t="s">
        <v>65</v>
      </c>
      <c r="AC27" s="138" t="s">
        <v>285</v>
      </c>
      <c r="AD27" s="138" t="s">
        <v>167</v>
      </c>
      <c r="AE27" s="189"/>
      <c r="AF27" s="138" t="s">
        <v>65</v>
      </c>
      <c r="AJ27" t="s">
        <v>50</v>
      </c>
      <c r="AK27" t="s">
        <v>68</v>
      </c>
      <c r="AM27" s="481" t="s">
        <v>65</v>
      </c>
      <c r="AO27" t="s">
        <v>50</v>
      </c>
      <c r="AP27" t="s">
        <v>68</v>
      </c>
    </row>
    <row r="28" spans="2:42">
      <c r="B28" s="209" t="s">
        <v>133</v>
      </c>
      <c r="C28" s="622" t="s">
        <v>531</v>
      </c>
      <c r="D28" s="12">
        <v>1</v>
      </c>
      <c r="E28" s="70">
        <v>88.039304999999999</v>
      </c>
      <c r="F28" s="115" t="s">
        <v>93</v>
      </c>
      <c r="G28" s="116"/>
      <c r="H28" s="117"/>
      <c r="I28" s="71">
        <v>162.05282</v>
      </c>
      <c r="J28" s="191">
        <f t="shared" ref="J28:J36" si="0">E28+I28</f>
        <v>250.09212500000001</v>
      </c>
      <c r="K28" s="115" t="s">
        <v>74</v>
      </c>
      <c r="L28" s="116"/>
      <c r="M28" s="391"/>
      <c r="N28" s="9">
        <v>90.031694999999999</v>
      </c>
      <c r="O28" s="389">
        <f t="shared" ref="O28:O33" si="1">J28-N28</f>
        <v>160.06043</v>
      </c>
      <c r="P28" s="389">
        <v>160.0881</v>
      </c>
      <c r="Q28" s="394">
        <v>114.3</v>
      </c>
      <c r="R28" s="117">
        <f>P28-O28</f>
        <v>2.7670000000000528E-2</v>
      </c>
      <c r="S28" s="9">
        <v>120.04226</v>
      </c>
      <c r="T28" s="118">
        <f t="shared" ref="T28:T33" si="2">J28-S28</f>
        <v>130.04986500000001</v>
      </c>
      <c r="U28" s="5" t="s">
        <v>93</v>
      </c>
      <c r="V28" s="116"/>
      <c r="W28" s="117"/>
      <c r="X28" s="9">
        <v>12</v>
      </c>
      <c r="Y28" s="26">
        <f t="shared" ref="Y28:Y33" si="3">E28+X28</f>
        <v>100.039305</v>
      </c>
      <c r="Z28" s="5" t="s">
        <v>93</v>
      </c>
      <c r="AA28" s="116"/>
      <c r="AB28" s="117"/>
    </row>
    <row r="29" spans="2:42">
      <c r="B29" s="348">
        <v>35.494799999999998</v>
      </c>
      <c r="C29" s="18" t="s">
        <v>288</v>
      </c>
      <c r="D29" s="12">
        <v>2</v>
      </c>
      <c r="E29" s="70">
        <v>201.123369</v>
      </c>
      <c r="F29" s="115">
        <v>201.0873</v>
      </c>
      <c r="G29" s="300">
        <v>39570</v>
      </c>
      <c r="H29" s="117">
        <f t="shared" ref="H29:H36" si="4">F29-E29</f>
        <v>-3.6068999999997686E-2</v>
      </c>
      <c r="I29" s="71">
        <v>162.05282</v>
      </c>
      <c r="J29" s="191">
        <f t="shared" si="0"/>
        <v>363.17618900000002</v>
      </c>
      <c r="K29" s="139">
        <v>363.4606</v>
      </c>
      <c r="L29" s="93">
        <v>6108</v>
      </c>
      <c r="M29" s="391">
        <f>K29-J29</f>
        <v>0.28441099999997732</v>
      </c>
      <c r="N29" s="9">
        <v>90.031694999999999</v>
      </c>
      <c r="O29" s="389">
        <f t="shared" si="1"/>
        <v>273.14449400000001</v>
      </c>
      <c r="P29" s="115" t="s">
        <v>74</v>
      </c>
      <c r="Q29" s="116"/>
      <c r="R29" s="117"/>
      <c r="S29" s="9">
        <v>120.04226</v>
      </c>
      <c r="T29" s="118">
        <f t="shared" si="2"/>
        <v>243.13392900000002</v>
      </c>
      <c r="U29" s="115">
        <v>243.39179999999999</v>
      </c>
      <c r="V29" s="116">
        <v>568.29999999999995</v>
      </c>
      <c r="W29" s="117">
        <f>U29-T29</f>
        <v>0.25787099999996599</v>
      </c>
      <c r="X29" s="9">
        <v>12</v>
      </c>
      <c r="Y29" s="26">
        <f t="shared" si="3"/>
        <v>213.123369</v>
      </c>
      <c r="Z29" s="26">
        <v>213.16130000000001</v>
      </c>
      <c r="AA29" s="28">
        <v>1039</v>
      </c>
      <c r="AB29" s="623">
        <f t="shared" ref="AB29:AB34" si="5">Z29-Y29</f>
        <v>3.7931000000014592E-2</v>
      </c>
      <c r="AC29" s="9">
        <f t="shared" ref="AC29:AC36" si="6">J29-AG29</f>
        <v>213.12338900000003</v>
      </c>
      <c r="AD29">
        <v>213.16130000000001</v>
      </c>
      <c r="AE29" s="46">
        <v>1039</v>
      </c>
      <c r="AF29" s="92">
        <f>AD29-AC29</f>
        <v>3.7910999999979822E-2</v>
      </c>
      <c r="AG29" s="624">
        <v>150.05279999999999</v>
      </c>
    </row>
    <row r="30" spans="2:42">
      <c r="B30" s="11" t="s">
        <v>287</v>
      </c>
      <c r="C30" s="18" t="s">
        <v>58</v>
      </c>
      <c r="D30" s="12">
        <v>3</v>
      </c>
      <c r="E30" s="70">
        <v>258.14483300000001</v>
      </c>
      <c r="F30" s="115">
        <v>258.30439999999999</v>
      </c>
      <c r="G30" s="300">
        <v>5916</v>
      </c>
      <c r="H30" s="117">
        <f t="shared" si="4"/>
        <v>0.15956699999998136</v>
      </c>
      <c r="I30" s="71">
        <v>162.05282</v>
      </c>
      <c r="J30" s="191">
        <f t="shared" si="0"/>
        <v>420.197653</v>
      </c>
      <c r="K30" s="115">
        <v>420.42939999999999</v>
      </c>
      <c r="L30" s="300">
        <v>168.5</v>
      </c>
      <c r="M30" s="393">
        <f>K30-J30</f>
        <v>0.23174699999998438</v>
      </c>
      <c r="N30" s="9">
        <v>90.031694999999999</v>
      </c>
      <c r="O30" s="389">
        <f t="shared" si="1"/>
        <v>330.16595799999999</v>
      </c>
      <c r="P30" s="115" t="s">
        <v>74</v>
      </c>
      <c r="Q30" s="300"/>
      <c r="R30" s="117"/>
      <c r="S30" s="9">
        <v>120.04226</v>
      </c>
      <c r="T30" s="118">
        <f t="shared" si="2"/>
        <v>300.155393</v>
      </c>
      <c r="U30" s="118">
        <v>300.24119999999999</v>
      </c>
      <c r="V30" s="123">
        <v>289.60000000000002</v>
      </c>
      <c r="W30" s="625">
        <f>U30-T30</f>
        <v>8.580699999998842E-2</v>
      </c>
      <c r="X30" s="9">
        <v>12</v>
      </c>
      <c r="Y30" s="26">
        <f t="shared" si="3"/>
        <v>270.14483300000001</v>
      </c>
      <c r="Z30" s="26">
        <v>270.10680000000002</v>
      </c>
      <c r="AA30" s="28">
        <v>97.23</v>
      </c>
      <c r="AB30" s="623">
        <f t="shared" si="5"/>
        <v>-3.803299999998444E-2</v>
      </c>
      <c r="AC30" s="9">
        <f t="shared" si="6"/>
        <v>270.14485300000001</v>
      </c>
      <c r="AD30">
        <v>270.10680000000002</v>
      </c>
      <c r="AE30" s="46">
        <v>97.23</v>
      </c>
      <c r="AF30" s="92">
        <f t="shared" ref="AF30:AF36" si="7">AD30-AC30</f>
        <v>-3.8052999999990789E-2</v>
      </c>
      <c r="AG30" s="624">
        <v>150.05279999999999</v>
      </c>
    </row>
    <row r="31" spans="2:42">
      <c r="B31" s="41"/>
      <c r="C31" s="18" t="s">
        <v>459</v>
      </c>
      <c r="D31" s="12">
        <v>4</v>
      </c>
      <c r="E31" s="70">
        <v>372.18776000000003</v>
      </c>
      <c r="F31" s="115">
        <v>372.27600000000001</v>
      </c>
      <c r="G31" s="300">
        <v>15560</v>
      </c>
      <c r="H31" s="117">
        <f t="shared" si="4"/>
        <v>8.8239999999984775E-2</v>
      </c>
      <c r="I31" s="71">
        <v>162.05282</v>
      </c>
      <c r="J31" s="191">
        <f t="shared" si="0"/>
        <v>534.24058000000002</v>
      </c>
      <c r="K31" s="115" t="s">
        <v>74</v>
      </c>
      <c r="L31" s="300"/>
      <c r="M31" s="393"/>
      <c r="N31" s="9">
        <v>90.031694999999999</v>
      </c>
      <c r="O31" s="389">
        <f t="shared" si="1"/>
        <v>444.20888500000001</v>
      </c>
      <c r="P31" s="389">
        <v>444.24939999999998</v>
      </c>
      <c r="Q31" s="420">
        <v>922.8</v>
      </c>
      <c r="R31" s="117">
        <f>P31-O31</f>
        <v>4.0514999999970769E-2</v>
      </c>
      <c r="S31" s="9">
        <v>120.04226</v>
      </c>
      <c r="T31" s="118">
        <f t="shared" si="2"/>
        <v>414.19832000000002</v>
      </c>
      <c r="U31" s="115">
        <v>414.51429999999999</v>
      </c>
      <c r="V31" s="116">
        <v>729.4</v>
      </c>
      <c r="W31" s="117">
        <f>U31-T31</f>
        <v>0.31597999999996773</v>
      </c>
      <c r="X31" s="9">
        <v>12</v>
      </c>
      <c r="Y31" s="26">
        <f t="shared" si="3"/>
        <v>384.18776000000003</v>
      </c>
      <c r="Z31" s="115">
        <v>384.44569999999999</v>
      </c>
      <c r="AA31" s="116">
        <v>401.9</v>
      </c>
      <c r="AB31" s="117">
        <f t="shared" si="5"/>
        <v>0.25793999999996231</v>
      </c>
      <c r="AC31" s="9">
        <f t="shared" si="6"/>
        <v>384.18778000000003</v>
      </c>
      <c r="AE31" s="46"/>
      <c r="AF31" s="92">
        <f t="shared" si="7"/>
        <v>-384.18778000000003</v>
      </c>
      <c r="AG31" s="624">
        <v>150.05279999999999</v>
      </c>
    </row>
    <row r="32" spans="2:42">
      <c r="B32" s="41"/>
      <c r="C32" s="18" t="s">
        <v>79</v>
      </c>
      <c r="D32" s="12">
        <v>5</v>
      </c>
      <c r="E32" s="70">
        <v>558.26707299999998</v>
      </c>
      <c r="F32" s="115">
        <v>558.17579999999998</v>
      </c>
      <c r="G32" s="300">
        <v>30050</v>
      </c>
      <c r="H32" s="117">
        <f t="shared" si="4"/>
        <v>-9.1273000000001048E-2</v>
      </c>
      <c r="I32" s="71">
        <v>162.05282</v>
      </c>
      <c r="J32" s="191">
        <f t="shared" si="0"/>
        <v>720.31989299999998</v>
      </c>
      <c r="K32" s="139">
        <v>720.29150000000004</v>
      </c>
      <c r="L32" s="93">
        <v>1882</v>
      </c>
      <c r="M32" s="391">
        <f>K32-J32</f>
        <v>-2.8392999999937274E-2</v>
      </c>
      <c r="N32" s="9">
        <v>90.031694999999999</v>
      </c>
      <c r="O32" s="389">
        <f t="shared" si="1"/>
        <v>630.28819799999997</v>
      </c>
      <c r="P32" s="115"/>
      <c r="Q32" s="300"/>
      <c r="R32" s="117">
        <f>P32-O32</f>
        <v>-630.28819799999997</v>
      </c>
      <c r="S32" s="9">
        <v>120.04226</v>
      </c>
      <c r="T32" s="118">
        <f t="shared" si="2"/>
        <v>600.27763299999992</v>
      </c>
      <c r="U32" s="115" t="s">
        <v>74</v>
      </c>
      <c r="V32" s="300"/>
      <c r="W32" s="393"/>
      <c r="X32" s="9">
        <v>12</v>
      </c>
      <c r="Y32" s="26">
        <f t="shared" si="3"/>
        <v>570.26707299999998</v>
      </c>
      <c r="Z32" s="115">
        <v>570.0104</v>
      </c>
      <c r="AA32" s="116">
        <v>19370</v>
      </c>
      <c r="AB32" s="117">
        <f t="shared" si="5"/>
        <v>-0.25667299999997795</v>
      </c>
      <c r="AC32" s="9">
        <f t="shared" si="6"/>
        <v>570.26709299999993</v>
      </c>
      <c r="AE32" s="46"/>
      <c r="AF32" s="92">
        <f t="shared" si="7"/>
        <v>-570.26709299999993</v>
      </c>
      <c r="AG32" s="624">
        <v>150.05279999999999</v>
      </c>
    </row>
    <row r="33" spans="2:44">
      <c r="B33" s="41"/>
      <c r="C33" s="18" t="s">
        <v>54</v>
      </c>
      <c r="D33" s="12">
        <v>6</v>
      </c>
      <c r="E33" s="70">
        <v>657.33548699999994</v>
      </c>
      <c r="F33" s="115">
        <v>657.37929999999994</v>
      </c>
      <c r="G33" s="300">
        <v>19930</v>
      </c>
      <c r="H33" s="117">
        <f t="shared" si="4"/>
        <v>4.3813000000000102E-2</v>
      </c>
      <c r="I33" s="71">
        <v>162.05282</v>
      </c>
      <c r="J33" s="191">
        <f t="shared" si="0"/>
        <v>819.38830699999994</v>
      </c>
      <c r="K33" s="115">
        <v>819.51139999999998</v>
      </c>
      <c r="L33" s="300">
        <v>69.53</v>
      </c>
      <c r="M33" s="391">
        <f>K33-J33</f>
        <v>0.12309300000003986</v>
      </c>
      <c r="N33" s="9">
        <v>90.031694999999999</v>
      </c>
      <c r="O33" s="389">
        <f t="shared" si="1"/>
        <v>729.35661199999993</v>
      </c>
      <c r="P33" s="115"/>
      <c r="Q33" s="300"/>
      <c r="R33" s="117">
        <f>P33-O33</f>
        <v>-729.35661199999993</v>
      </c>
      <c r="S33" s="9">
        <v>120.04226</v>
      </c>
      <c r="T33" s="118">
        <f t="shared" si="2"/>
        <v>699.346047</v>
      </c>
      <c r="U33" s="118">
        <v>699.42430000000002</v>
      </c>
      <c r="V33" s="298">
        <v>3903</v>
      </c>
      <c r="W33" s="626">
        <f>U33-T33</f>
        <v>7.8253000000017892E-2</v>
      </c>
      <c r="X33" s="9">
        <v>12</v>
      </c>
      <c r="Y33" s="26">
        <f t="shared" si="3"/>
        <v>669.33548699999994</v>
      </c>
      <c r="Z33" s="26">
        <v>669.4307</v>
      </c>
      <c r="AA33" s="627">
        <v>189.6</v>
      </c>
      <c r="AB33" s="623">
        <f t="shared" si="5"/>
        <v>9.5213000000057946E-2</v>
      </c>
      <c r="AC33" s="9">
        <f t="shared" si="6"/>
        <v>669.33550700000001</v>
      </c>
      <c r="AE33" s="46"/>
      <c r="AF33" s="92">
        <f t="shared" si="7"/>
        <v>-669.33550700000001</v>
      </c>
      <c r="AG33" s="624">
        <v>150.05279999999999</v>
      </c>
    </row>
    <row r="34" spans="2:44">
      <c r="B34" s="628" t="s">
        <v>542</v>
      </c>
      <c r="C34" s="629" t="s">
        <v>56</v>
      </c>
      <c r="D34" s="630">
        <v>7</v>
      </c>
      <c r="E34" s="631">
        <v>922.39749200000006</v>
      </c>
      <c r="F34" s="632">
        <v>922.5172</v>
      </c>
      <c r="G34" s="633">
        <v>1867</v>
      </c>
      <c r="H34" s="634">
        <f t="shared" si="4"/>
        <v>0.11970799999994597</v>
      </c>
      <c r="I34" s="624">
        <v>162.05282</v>
      </c>
      <c r="J34" s="635">
        <f t="shared" si="0"/>
        <v>1084.4503119999999</v>
      </c>
      <c r="K34" s="632">
        <v>1084.7029</v>
      </c>
      <c r="L34" s="633">
        <v>1075</v>
      </c>
      <c r="M34" s="634">
        <f>K34-J34</f>
        <v>0.25258800000005976</v>
      </c>
      <c r="N34" s="636">
        <v>90.031694999999999</v>
      </c>
      <c r="O34" s="637">
        <f>E34-N34</f>
        <v>832.36579700000004</v>
      </c>
      <c r="P34" s="632">
        <v>832.52409999999998</v>
      </c>
      <c r="Q34" s="633">
        <v>2202</v>
      </c>
      <c r="R34" s="634">
        <f>P34-O34</f>
        <v>0.15830299999993258</v>
      </c>
      <c r="S34" s="636">
        <v>120.04226</v>
      </c>
      <c r="T34" s="638">
        <f>E34-S34</f>
        <v>802.35523200000011</v>
      </c>
      <c r="U34" s="632">
        <v>802.55909999999994</v>
      </c>
      <c r="V34" s="633">
        <v>2731</v>
      </c>
      <c r="W34" s="639">
        <f>U34-T34</f>
        <v>0.20386799999982941</v>
      </c>
      <c r="X34" s="9">
        <v>12</v>
      </c>
      <c r="Y34" s="640">
        <f>E34-AG34</f>
        <v>772.34469200000012</v>
      </c>
      <c r="Z34" s="640">
        <v>772.53750000000002</v>
      </c>
      <c r="AA34" s="641">
        <v>396.6</v>
      </c>
      <c r="AB34" s="642">
        <f t="shared" si="5"/>
        <v>0.19280799999989995</v>
      </c>
      <c r="AC34" s="486">
        <f t="shared" si="6"/>
        <v>934.39751200000001</v>
      </c>
      <c r="AD34" s="407">
        <v>934.69590000000005</v>
      </c>
      <c r="AE34" s="313">
        <v>1783</v>
      </c>
      <c r="AF34" s="643">
        <f t="shared" si="7"/>
        <v>0.29838800000004539</v>
      </c>
      <c r="AG34" s="624">
        <v>150.05279999999999</v>
      </c>
      <c r="AH34" s="407">
        <v>270.0951</v>
      </c>
      <c r="AJ34" s="9">
        <f>J34-AH34</f>
        <v>814.35521199999994</v>
      </c>
      <c r="AK34">
        <v>814.45640000000003</v>
      </c>
      <c r="AL34" s="94">
        <v>5853</v>
      </c>
      <c r="AM34" s="643">
        <f>AK34-AJ34</f>
        <v>0.10118800000009287</v>
      </c>
      <c r="AN34" s="9">
        <v>210.07395500000001</v>
      </c>
      <c r="AO34" s="9">
        <f>J34-AN34</f>
        <v>874.37635699999987</v>
      </c>
      <c r="AP34" t="s">
        <v>74</v>
      </c>
    </row>
    <row r="35" spans="2:44">
      <c r="B35" s="628" t="s">
        <v>543</v>
      </c>
      <c r="C35" s="644" t="s">
        <v>76</v>
      </c>
      <c r="D35" s="630">
        <v>8</v>
      </c>
      <c r="E35" s="630">
        <v>993.43460500000003</v>
      </c>
      <c r="F35" s="645">
        <v>993.57590000000005</v>
      </c>
      <c r="G35" s="633">
        <v>12700</v>
      </c>
      <c r="H35" s="634">
        <f t="shared" si="4"/>
        <v>0.14129500000001372</v>
      </c>
      <c r="I35" s="624">
        <v>162.05282</v>
      </c>
      <c r="J35" s="635">
        <f t="shared" si="0"/>
        <v>1155.487425</v>
      </c>
      <c r="K35" s="645" t="s">
        <v>93</v>
      </c>
      <c r="L35" s="646"/>
      <c r="M35" s="645"/>
      <c r="N35" s="636">
        <v>90.031694999999999</v>
      </c>
      <c r="O35" s="637">
        <f>E35-N35</f>
        <v>903.40291000000002</v>
      </c>
      <c r="P35" s="645">
        <v>903.62639999999999</v>
      </c>
      <c r="Q35" s="633">
        <v>4128</v>
      </c>
      <c r="R35" s="634">
        <f>P35-O35</f>
        <v>0.22348999999996977</v>
      </c>
      <c r="S35" s="636">
        <v>120.04226</v>
      </c>
      <c r="T35" s="638">
        <f>E35-S35</f>
        <v>873.39234499999998</v>
      </c>
      <c r="U35" s="645">
        <v>873.20569999999998</v>
      </c>
      <c r="V35" s="633">
        <v>903.3</v>
      </c>
      <c r="W35" s="639">
        <f>U35-T35</f>
        <v>-0.18664499999999862</v>
      </c>
      <c r="X35" s="9">
        <v>12</v>
      </c>
      <c r="Y35" s="640">
        <f>E35-AG35</f>
        <v>843.38180499999999</v>
      </c>
      <c r="Z35" s="645" t="s">
        <v>74</v>
      </c>
      <c r="AA35" s="633"/>
      <c r="AB35" s="634"/>
      <c r="AC35" s="486">
        <f t="shared" si="6"/>
        <v>1005.4346250000001</v>
      </c>
      <c r="AD35" s="407" t="s">
        <v>74</v>
      </c>
      <c r="AE35" s="313"/>
      <c r="AF35" s="643"/>
      <c r="AG35" s="624">
        <v>150.05279999999999</v>
      </c>
      <c r="AH35">
        <v>270.0951</v>
      </c>
      <c r="AJ35" s="9">
        <f>J35-AH35</f>
        <v>885.39232500000003</v>
      </c>
      <c r="AK35">
        <v>885.51120000000003</v>
      </c>
      <c r="AL35" s="94">
        <v>5463</v>
      </c>
      <c r="AM35" s="92">
        <f>AK35-AJ35</f>
        <v>0.11887500000000273</v>
      </c>
      <c r="AN35" s="9">
        <v>210.07395500000001</v>
      </c>
      <c r="AO35" s="9">
        <f>J35-AN35</f>
        <v>945.41346999999996</v>
      </c>
      <c r="AP35">
        <v>945.59010000000001</v>
      </c>
      <c r="AQ35" s="46">
        <v>345.2</v>
      </c>
      <c r="AR35" s="301">
        <f>AP35-AO35</f>
        <v>0.17663000000004558</v>
      </c>
    </row>
    <row r="36" spans="2:44">
      <c r="B36" s="628" t="s">
        <v>544</v>
      </c>
      <c r="C36" s="647" t="s">
        <v>76</v>
      </c>
      <c r="D36" s="630">
        <v>9</v>
      </c>
      <c r="E36" s="630">
        <v>1064.4717189999999</v>
      </c>
      <c r="F36" s="645">
        <v>1064.5723</v>
      </c>
      <c r="G36" s="633">
        <v>7660</v>
      </c>
      <c r="H36" s="634">
        <f t="shared" si="4"/>
        <v>0.10058100000014747</v>
      </c>
      <c r="I36" s="624">
        <v>162.05282</v>
      </c>
      <c r="J36" s="635">
        <f t="shared" si="0"/>
        <v>1226.524539</v>
      </c>
      <c r="K36" s="645" t="s">
        <v>93</v>
      </c>
      <c r="L36" s="646"/>
      <c r="M36" s="645"/>
      <c r="N36" s="636">
        <v>90.031694999999999</v>
      </c>
      <c r="O36" s="637">
        <f>E36-N36</f>
        <v>974.44002399999988</v>
      </c>
      <c r="P36" s="645" t="s">
        <v>74</v>
      </c>
      <c r="Q36" s="646"/>
      <c r="R36" s="634"/>
      <c r="S36" s="636">
        <v>120.04226</v>
      </c>
      <c r="T36" s="638">
        <f>E36-S36</f>
        <v>944.42945899999995</v>
      </c>
      <c r="U36" s="648">
        <v>944.43820000000005</v>
      </c>
      <c r="V36" s="649">
        <v>282.5</v>
      </c>
      <c r="W36" s="650">
        <f>U36-T36</f>
        <v>8.7410000001000299E-3</v>
      </c>
      <c r="X36" s="9">
        <v>12</v>
      </c>
      <c r="Y36" s="640">
        <f>E36-AG36</f>
        <v>914.41891899999996</v>
      </c>
      <c r="Z36" s="645" t="s">
        <v>74</v>
      </c>
      <c r="AA36" s="633"/>
      <c r="AB36" s="651"/>
      <c r="AC36" s="486">
        <f t="shared" si="6"/>
        <v>1076.4717390000001</v>
      </c>
      <c r="AD36" s="407">
        <v>1076.8317</v>
      </c>
      <c r="AE36" s="313">
        <v>190.4</v>
      </c>
      <c r="AF36" s="643">
        <f t="shared" si="7"/>
        <v>0.35996099999988473</v>
      </c>
      <c r="AG36" s="624">
        <v>150.05279999999999</v>
      </c>
      <c r="AH36">
        <v>270.0951</v>
      </c>
      <c r="AJ36" s="9">
        <f>J36-AH36</f>
        <v>956.429439</v>
      </c>
      <c r="AK36">
        <v>956.56600000000003</v>
      </c>
      <c r="AL36" s="94">
        <v>789</v>
      </c>
      <c r="AM36" s="92">
        <f>AK36-AJ36</f>
        <v>0.1365610000000288</v>
      </c>
      <c r="AN36" s="9">
        <v>210.07395500000001</v>
      </c>
      <c r="AO36" s="9">
        <f>J36-AN36</f>
        <v>1016.4505839999999</v>
      </c>
      <c r="AP36" t="s">
        <v>74</v>
      </c>
      <c r="AQ36" s="46"/>
    </row>
    <row r="37" spans="2:44">
      <c r="B37" s="652"/>
      <c r="C37" s="647" t="s">
        <v>49</v>
      </c>
      <c r="D37" s="653">
        <v>10</v>
      </c>
      <c r="E37" s="653"/>
      <c r="F37" s="645"/>
      <c r="G37" s="633"/>
      <c r="H37" s="634"/>
      <c r="I37" s="624"/>
      <c r="J37" s="654"/>
      <c r="K37" s="645"/>
      <c r="L37" s="633"/>
      <c r="M37" s="645"/>
      <c r="N37" s="636"/>
      <c r="O37" s="637"/>
      <c r="P37" s="645"/>
      <c r="Q37" s="655"/>
      <c r="R37" s="634"/>
      <c r="S37" s="636"/>
      <c r="T37" s="638"/>
      <c r="U37" s="645"/>
      <c r="V37" s="633"/>
      <c r="W37" s="645"/>
      <c r="X37" s="9">
        <v>12</v>
      </c>
      <c r="Y37" s="640"/>
      <c r="Z37" s="645"/>
      <c r="AA37" s="633"/>
      <c r="AB37" s="645"/>
      <c r="AC37" s="407"/>
      <c r="AD37" s="407"/>
      <c r="AE37" s="407"/>
      <c r="AF37" s="407"/>
      <c r="AG37" s="624">
        <v>120.0423</v>
      </c>
      <c r="AL37" s="25">
        <f>SUM(AL34:AL36)</f>
        <v>12105</v>
      </c>
    </row>
    <row r="38" spans="2:44">
      <c r="C38" s="556"/>
      <c r="D38" s="575"/>
      <c r="E38" s="556"/>
      <c r="F38" s="556"/>
      <c r="G38" s="38">
        <f>SUM(G29:G37)</f>
        <v>133253</v>
      </c>
      <c r="H38" s="556"/>
      <c r="I38" s="574"/>
      <c r="J38" s="656" t="s">
        <v>545</v>
      </c>
      <c r="K38" s="556"/>
      <c r="L38" s="38">
        <f>SUM(L29:L37)</f>
        <v>9303.0300000000007</v>
      </c>
      <c r="M38" s="556"/>
      <c r="N38" s="556"/>
      <c r="O38" s="556"/>
      <c r="P38" s="556"/>
      <c r="Q38" s="38">
        <f>SUM(Q30:Q37)</f>
        <v>7252.8</v>
      </c>
      <c r="R38" s="556"/>
      <c r="S38" s="556"/>
      <c r="T38" s="556"/>
      <c r="U38" s="556"/>
      <c r="V38" s="38">
        <f>SUM(V32:V37)</f>
        <v>7819.8</v>
      </c>
      <c r="W38" s="556"/>
      <c r="X38" s="556"/>
      <c r="Y38" s="556"/>
      <c r="Z38" s="556"/>
      <c r="AA38" s="38">
        <f>SUM(AA32:AA37)</f>
        <v>19956.199999999997</v>
      </c>
      <c r="AB38" s="556"/>
      <c r="AC38" s="479" t="s">
        <v>545</v>
      </c>
      <c r="AG38" s="9"/>
      <c r="AH38" s="479" t="s">
        <v>545</v>
      </c>
      <c r="AN38" s="407" t="s">
        <v>545</v>
      </c>
    </row>
    <row r="42" spans="2:44">
      <c r="K42" s="40" t="s">
        <v>272</v>
      </c>
      <c r="O42" s="522" t="s">
        <v>149</v>
      </c>
      <c r="P42" s="40" t="s">
        <v>134</v>
      </c>
      <c r="U42" s="40" t="s">
        <v>135</v>
      </c>
    </row>
    <row r="43" spans="2:44">
      <c r="B43" s="53" t="s">
        <v>114</v>
      </c>
      <c r="C43" s="54" t="s">
        <v>537</v>
      </c>
      <c r="D43" s="12"/>
      <c r="E43" s="13" t="s">
        <v>43</v>
      </c>
      <c r="F43" s="55" t="s">
        <v>43</v>
      </c>
      <c r="G43" s="55"/>
      <c r="H43" s="55" t="s">
        <v>61</v>
      </c>
      <c r="I43" s="55"/>
      <c r="J43" s="56" t="s">
        <v>43</v>
      </c>
      <c r="K43" s="22" t="s">
        <v>43</v>
      </c>
      <c r="L43" s="55"/>
      <c r="M43" s="55" t="s">
        <v>116</v>
      </c>
      <c r="N43" s="55"/>
      <c r="O43" s="339" t="s">
        <v>43</v>
      </c>
      <c r="P43" s="22" t="s">
        <v>43</v>
      </c>
      <c r="Q43" s="55"/>
      <c r="R43" s="55" t="s">
        <v>116</v>
      </c>
      <c r="S43" s="55"/>
      <c r="T43" s="60" t="s">
        <v>43</v>
      </c>
      <c r="U43" s="22" t="s">
        <v>43</v>
      </c>
      <c r="V43" s="61"/>
      <c r="W43" s="55" t="s">
        <v>116</v>
      </c>
      <c r="X43" s="377" t="s">
        <v>216</v>
      </c>
      <c r="Y43" s="60" t="s">
        <v>43</v>
      </c>
      <c r="Z43" s="22" t="s">
        <v>43</v>
      </c>
      <c r="AA43" s="61"/>
      <c r="AB43" s="55" t="s">
        <v>116</v>
      </c>
      <c r="AH43" s="636">
        <v>120.04226</v>
      </c>
    </row>
    <row r="44" spans="2:44">
      <c r="B44" s="345" t="s">
        <v>540</v>
      </c>
      <c r="C44" s="13" t="s">
        <v>45</v>
      </c>
      <c r="D44" s="12"/>
      <c r="E44" s="64" t="s">
        <v>67</v>
      </c>
      <c r="F44" s="55" t="s">
        <v>68</v>
      </c>
      <c r="G44" s="55" t="s">
        <v>64</v>
      </c>
      <c r="H44" s="55" t="s">
        <v>65</v>
      </c>
      <c r="I44" s="55"/>
      <c r="J44" s="56" t="s">
        <v>119</v>
      </c>
      <c r="K44" s="22" t="s">
        <v>119</v>
      </c>
      <c r="L44" s="22" t="s">
        <v>64</v>
      </c>
      <c r="M44" s="55" t="s">
        <v>65</v>
      </c>
      <c r="N44" s="55" t="s">
        <v>76</v>
      </c>
      <c r="O44" s="339" t="s">
        <v>124</v>
      </c>
      <c r="P44" s="22" t="s">
        <v>124</v>
      </c>
      <c r="Q44" s="22" t="s">
        <v>64</v>
      </c>
      <c r="R44" s="55" t="s">
        <v>65</v>
      </c>
      <c r="S44" s="55" t="s">
        <v>76</v>
      </c>
      <c r="T44" s="60" t="s">
        <v>126</v>
      </c>
      <c r="U44" s="22" t="s">
        <v>126</v>
      </c>
      <c r="V44" s="23" t="s">
        <v>64</v>
      </c>
      <c r="W44" s="55" t="s">
        <v>65</v>
      </c>
      <c r="X44" s="377" t="s">
        <v>208</v>
      </c>
      <c r="Y44" s="657" t="s">
        <v>481</v>
      </c>
      <c r="Z44" s="657" t="s">
        <v>481</v>
      </c>
      <c r="AA44" s="23" t="s">
        <v>64</v>
      </c>
      <c r="AB44" s="55" t="s">
        <v>65</v>
      </c>
      <c r="AH44" s="636">
        <v>90.031694999999999</v>
      </c>
    </row>
    <row r="45" spans="2:44">
      <c r="B45" s="628" t="s">
        <v>546</v>
      </c>
      <c r="C45" s="658" t="s">
        <v>531</v>
      </c>
      <c r="D45" s="653">
        <v>10</v>
      </c>
      <c r="E45" s="653"/>
      <c r="F45" s="659"/>
      <c r="G45" s="659"/>
      <c r="H45" s="659"/>
      <c r="I45" s="660"/>
      <c r="J45" s="661" t="s">
        <v>67</v>
      </c>
      <c r="K45" s="662" t="s">
        <v>68</v>
      </c>
      <c r="L45" s="663"/>
      <c r="M45" s="664"/>
      <c r="N45" s="665" t="s">
        <v>134</v>
      </c>
      <c r="O45" s="666" t="s">
        <v>67</v>
      </c>
      <c r="P45" s="662" t="s">
        <v>68</v>
      </c>
      <c r="Q45" s="664"/>
      <c r="R45" s="664"/>
      <c r="S45" s="664"/>
      <c r="T45" s="667" t="s">
        <v>67</v>
      </c>
      <c r="U45" s="662" t="s">
        <v>68</v>
      </c>
      <c r="V45" s="663"/>
      <c r="W45" s="664"/>
      <c r="Y45" t="s">
        <v>50</v>
      </c>
      <c r="Z45" t="s">
        <v>51</v>
      </c>
      <c r="AH45" s="9">
        <f>SUM(AH43:AH44)</f>
        <v>210.07395500000001</v>
      </c>
    </row>
    <row r="46" spans="2:44">
      <c r="B46" s="628" t="s">
        <v>547</v>
      </c>
      <c r="C46" s="658" t="s">
        <v>288</v>
      </c>
      <c r="D46" s="653">
        <v>9</v>
      </c>
      <c r="E46" s="668">
        <v>1123.545218</v>
      </c>
      <c r="F46" s="669" t="s">
        <v>74</v>
      </c>
      <c r="G46" s="670"/>
      <c r="H46" s="671"/>
      <c r="I46" s="624">
        <v>162.05282</v>
      </c>
      <c r="J46" s="672">
        <f>E46+I46</f>
        <v>1285.5980380000001</v>
      </c>
      <c r="K46" s="671" t="s">
        <v>93</v>
      </c>
      <c r="L46" s="670"/>
      <c r="M46" s="671"/>
      <c r="N46" s="636">
        <v>72.021124999999998</v>
      </c>
      <c r="O46" s="673">
        <f>E46+N46</f>
        <v>1195.566343</v>
      </c>
      <c r="P46" s="671" t="s">
        <v>74</v>
      </c>
      <c r="Q46" s="674"/>
      <c r="R46" s="671"/>
      <c r="S46" s="636">
        <v>12</v>
      </c>
      <c r="T46" s="675">
        <f>E46+S46</f>
        <v>1135.545218</v>
      </c>
      <c r="U46" s="669" t="s">
        <v>74</v>
      </c>
      <c r="V46" s="663"/>
      <c r="W46" s="671"/>
    </row>
    <row r="47" spans="2:44">
      <c r="B47" s="628" t="s">
        <v>548</v>
      </c>
      <c r="C47" s="658" t="s">
        <v>58</v>
      </c>
      <c r="D47" s="653">
        <v>8</v>
      </c>
      <c r="E47" s="668">
        <v>1010.461154</v>
      </c>
      <c r="F47" s="669">
        <v>1010.5463999999999</v>
      </c>
      <c r="G47" s="670">
        <v>107000</v>
      </c>
      <c r="H47" s="671">
        <f t="shared" ref="H47:H53" si="8">F47-E47</f>
        <v>8.5245999999983724E-2</v>
      </c>
      <c r="I47" s="624">
        <v>162.05282</v>
      </c>
      <c r="J47" s="672">
        <f t="shared" ref="J47:J54" si="9">E47+I47</f>
        <v>1172.513974</v>
      </c>
      <c r="K47" s="671" t="s">
        <v>74</v>
      </c>
      <c r="L47" s="670"/>
      <c r="M47" s="671"/>
      <c r="N47" s="636">
        <v>72.021124999999998</v>
      </c>
      <c r="O47" s="673">
        <f t="shared" ref="O47:O54" si="10">E47+N47</f>
        <v>1082.4822790000001</v>
      </c>
      <c r="P47" s="673">
        <v>1082.5663</v>
      </c>
      <c r="Q47" s="676">
        <v>612.20000000000005</v>
      </c>
      <c r="R47" s="671">
        <f>P47-O47</f>
        <v>8.402099999989332E-2</v>
      </c>
      <c r="S47" s="636">
        <v>12</v>
      </c>
      <c r="T47" s="675">
        <f t="shared" ref="T47:T54" si="11">E47+S47</f>
        <v>1022.461154</v>
      </c>
      <c r="U47" s="669" t="s">
        <v>74</v>
      </c>
      <c r="V47" s="670"/>
      <c r="W47" s="671"/>
    </row>
    <row r="48" spans="2:44">
      <c r="B48" s="652"/>
      <c r="C48" s="658" t="s">
        <v>459</v>
      </c>
      <c r="D48" s="653">
        <v>7</v>
      </c>
      <c r="E48" s="668">
        <v>953.43969100000004</v>
      </c>
      <c r="F48" s="664">
        <v>953.54549999999995</v>
      </c>
      <c r="G48" s="670">
        <v>10330</v>
      </c>
      <c r="H48" s="671">
        <f t="shared" si="8"/>
        <v>0.10580899999990834</v>
      </c>
      <c r="I48" s="624">
        <v>162.05282</v>
      </c>
      <c r="J48" s="672">
        <f t="shared" si="9"/>
        <v>1115.4925109999999</v>
      </c>
      <c r="K48" s="671" t="s">
        <v>74</v>
      </c>
      <c r="L48" s="670"/>
      <c r="M48" s="671"/>
      <c r="N48" s="636">
        <v>72.021124999999998</v>
      </c>
      <c r="O48" s="673">
        <f t="shared" si="10"/>
        <v>1025.460816</v>
      </c>
      <c r="P48" s="669" t="s">
        <v>74</v>
      </c>
      <c r="Q48" s="670"/>
      <c r="R48" s="671"/>
      <c r="S48" s="636">
        <v>12</v>
      </c>
      <c r="T48" s="675">
        <f t="shared" si="11"/>
        <v>965.43969100000004</v>
      </c>
      <c r="U48" s="675">
        <v>965.88030000000003</v>
      </c>
      <c r="V48" s="677">
        <v>283.10000000000002</v>
      </c>
      <c r="W48" s="678">
        <f t="shared" ref="W48:W54" si="12">U48-T48</f>
        <v>0.44060899999999492</v>
      </c>
    </row>
    <row r="49" spans="2:39">
      <c r="B49" s="652"/>
      <c r="C49" s="658" t="s">
        <v>79</v>
      </c>
      <c r="D49" s="653">
        <v>6</v>
      </c>
      <c r="E49" s="668">
        <v>839.39676299999996</v>
      </c>
      <c r="F49" s="664">
        <v>839.48220000000003</v>
      </c>
      <c r="G49" s="670">
        <v>35080</v>
      </c>
      <c r="H49" s="671">
        <f t="shared" si="8"/>
        <v>8.5437000000069929E-2</v>
      </c>
      <c r="I49" s="624">
        <v>162.05282</v>
      </c>
      <c r="J49" s="672">
        <f t="shared" si="9"/>
        <v>1001.449583</v>
      </c>
      <c r="K49" s="671" t="s">
        <v>74</v>
      </c>
      <c r="L49" s="670"/>
      <c r="M49" s="671"/>
      <c r="N49" s="636">
        <v>72.021124999999998</v>
      </c>
      <c r="O49" s="673">
        <f t="shared" si="10"/>
        <v>911.41788799999995</v>
      </c>
      <c r="P49" s="669" t="s">
        <v>74</v>
      </c>
      <c r="Q49" s="670"/>
      <c r="R49" s="671"/>
      <c r="S49" s="636">
        <v>12</v>
      </c>
      <c r="T49" s="675">
        <f t="shared" si="11"/>
        <v>851.39676299999996</v>
      </c>
      <c r="U49" s="675">
        <v>851.23090000000002</v>
      </c>
      <c r="V49" s="677">
        <v>435.7</v>
      </c>
      <c r="W49" s="678">
        <f t="shared" si="12"/>
        <v>-0.1658629999999448</v>
      </c>
      <c r="AM49" s="407"/>
    </row>
    <row r="50" spans="2:39">
      <c r="B50" s="652"/>
      <c r="C50" s="658" t="s">
        <v>54</v>
      </c>
      <c r="D50" s="653">
        <v>5</v>
      </c>
      <c r="E50" s="668">
        <v>653.31745000000001</v>
      </c>
      <c r="F50" s="664">
        <v>653.3723</v>
      </c>
      <c r="G50" s="670">
        <v>63650</v>
      </c>
      <c r="H50" s="671">
        <f t="shared" si="8"/>
        <v>5.4849999999987631E-2</v>
      </c>
      <c r="I50" s="624">
        <v>162.05282</v>
      </c>
      <c r="J50" s="672">
        <f t="shared" si="9"/>
        <v>815.37027</v>
      </c>
      <c r="K50" s="679">
        <v>815.47190000000001</v>
      </c>
      <c r="L50" s="680">
        <v>2223</v>
      </c>
      <c r="M50" s="671">
        <f>K50-J50</f>
        <v>0.10163000000000011</v>
      </c>
      <c r="N50" s="636">
        <v>72.021124999999998</v>
      </c>
      <c r="O50" s="673">
        <f t="shared" si="10"/>
        <v>725.33857499999999</v>
      </c>
      <c r="P50" s="669" t="s">
        <v>74</v>
      </c>
      <c r="Q50" s="670"/>
      <c r="R50" s="671"/>
      <c r="S50" s="636">
        <v>12</v>
      </c>
      <c r="T50" s="675">
        <f t="shared" si="11"/>
        <v>665.31745000000001</v>
      </c>
      <c r="U50" s="675">
        <v>665.31759999999997</v>
      </c>
      <c r="V50" s="677">
        <v>568.5</v>
      </c>
      <c r="W50" s="681">
        <f t="shared" si="12"/>
        <v>1.4999999996234692E-4</v>
      </c>
    </row>
    <row r="51" spans="2:39">
      <c r="B51" s="652"/>
      <c r="C51" s="682" t="s">
        <v>56</v>
      </c>
      <c r="D51" s="653">
        <v>4</v>
      </c>
      <c r="E51" s="668">
        <v>554.24903600000005</v>
      </c>
      <c r="F51" s="664">
        <v>554.21310000000005</v>
      </c>
      <c r="G51" s="670">
        <v>63170</v>
      </c>
      <c r="H51" s="671">
        <f t="shared" si="8"/>
        <v>-3.5935999999992418E-2</v>
      </c>
      <c r="I51" s="624">
        <v>162.05282</v>
      </c>
      <c r="J51" s="672">
        <f t="shared" si="9"/>
        <v>716.30185600000004</v>
      </c>
      <c r="K51" s="679">
        <v>716.65170000000001</v>
      </c>
      <c r="L51" s="680">
        <v>3102</v>
      </c>
      <c r="M51" s="671">
        <f>K51-J51</f>
        <v>0.34984399999996185</v>
      </c>
      <c r="N51" s="636">
        <v>72.021124999999998</v>
      </c>
      <c r="O51" s="673">
        <f t="shared" si="10"/>
        <v>626.27016100000003</v>
      </c>
      <c r="P51" s="673">
        <v>626.4126</v>
      </c>
      <c r="Q51" s="676">
        <v>919.2</v>
      </c>
      <c r="R51" s="671">
        <f>P51-O51</f>
        <v>0.14243899999996756</v>
      </c>
      <c r="S51" s="636">
        <v>12</v>
      </c>
      <c r="T51" s="675">
        <f t="shared" si="11"/>
        <v>566.24903600000005</v>
      </c>
      <c r="U51" s="675">
        <v>566.65099999999995</v>
      </c>
      <c r="V51" s="677">
        <v>8623</v>
      </c>
      <c r="W51" s="678">
        <f t="shared" si="12"/>
        <v>0.40196399999990717</v>
      </c>
    </row>
    <row r="52" spans="2:39">
      <c r="C52" s="616" t="s">
        <v>76</v>
      </c>
      <c r="D52" s="12">
        <v>3</v>
      </c>
      <c r="E52" s="70">
        <v>289.18703199999999</v>
      </c>
      <c r="F52" s="27">
        <v>289.26350000000002</v>
      </c>
      <c r="G52" s="349">
        <v>11280</v>
      </c>
      <c r="H52" s="29">
        <f t="shared" si="8"/>
        <v>7.6468000000033953E-2</v>
      </c>
      <c r="I52" s="71">
        <v>162.05282</v>
      </c>
      <c r="J52" s="36">
        <f t="shared" si="9"/>
        <v>451.23985199999998</v>
      </c>
      <c r="K52" s="29" t="s">
        <v>74</v>
      </c>
      <c r="L52" s="349"/>
      <c r="M52" s="29"/>
      <c r="N52" s="9">
        <v>72.021124999999998</v>
      </c>
      <c r="O52" s="33">
        <f t="shared" si="10"/>
        <v>361.20815699999997</v>
      </c>
      <c r="P52" s="33">
        <v>361.27679999999998</v>
      </c>
      <c r="Q52" s="357">
        <v>259.3</v>
      </c>
      <c r="R52" s="29">
        <f>P52-O52</f>
        <v>6.8643000000008669E-2</v>
      </c>
      <c r="S52" s="9">
        <v>12</v>
      </c>
      <c r="T52" s="75">
        <f t="shared" si="11"/>
        <v>301.18703199999999</v>
      </c>
      <c r="U52" s="75">
        <v>301.30070000000001</v>
      </c>
      <c r="V52" s="358">
        <v>1071</v>
      </c>
      <c r="W52" s="29">
        <f t="shared" si="12"/>
        <v>0.11366800000001831</v>
      </c>
      <c r="X52" s="3">
        <v>120.04226</v>
      </c>
      <c r="Y52" s="88">
        <f>J52-X52</f>
        <v>331.19759199999999</v>
      </c>
      <c r="Z52" s="87">
        <v>331.29039999999998</v>
      </c>
      <c r="AA52" s="94">
        <v>695.1</v>
      </c>
      <c r="AB52" s="301">
        <f>Z52-Y52</f>
        <v>9.2807999999990898E-2</v>
      </c>
    </row>
    <row r="53" spans="2:39">
      <c r="C53" s="616" t="s">
        <v>76</v>
      </c>
      <c r="D53" s="12">
        <v>2</v>
      </c>
      <c r="E53" s="70">
        <v>218.14991800000001</v>
      </c>
      <c r="F53" s="27">
        <v>218.08430000000001</v>
      </c>
      <c r="G53" s="221">
        <v>8585</v>
      </c>
      <c r="H53" s="29">
        <f t="shared" si="8"/>
        <v>-6.561800000000062E-2</v>
      </c>
      <c r="I53" s="71">
        <v>162.05282</v>
      </c>
      <c r="J53" s="36">
        <f t="shared" si="9"/>
        <v>380.20273800000001</v>
      </c>
      <c r="K53" s="29" t="s">
        <v>74</v>
      </c>
      <c r="L53" s="683"/>
      <c r="M53" s="29"/>
      <c r="N53" s="9">
        <v>72.021124999999998</v>
      </c>
      <c r="O53" s="33">
        <f t="shared" si="10"/>
        <v>290.171043</v>
      </c>
      <c r="P53" s="33">
        <v>290.2722</v>
      </c>
      <c r="Q53" s="684">
        <v>1545</v>
      </c>
      <c r="R53" s="29">
        <f>P53-O53</f>
        <v>0.10115700000000061</v>
      </c>
      <c r="S53" s="9">
        <v>12</v>
      </c>
      <c r="T53" s="75">
        <f t="shared" si="11"/>
        <v>230.14991800000001</v>
      </c>
      <c r="U53" s="604">
        <v>230.08930000000001</v>
      </c>
      <c r="V53" s="220">
        <v>257.2</v>
      </c>
      <c r="W53" s="29">
        <f t="shared" si="12"/>
        <v>-6.0618000000005168E-2</v>
      </c>
      <c r="X53" s="3">
        <v>120.04226</v>
      </c>
      <c r="Y53" s="88">
        <f>J53-X53</f>
        <v>260.16047800000001</v>
      </c>
      <c r="Z53" s="87" t="s">
        <v>74</v>
      </c>
      <c r="AA53" s="94"/>
      <c r="AB53" s="92"/>
    </row>
    <row r="54" spans="2:39">
      <c r="C54" s="616" t="s">
        <v>49</v>
      </c>
      <c r="D54" s="12">
        <v>1</v>
      </c>
      <c r="E54" s="70">
        <v>147.11280400000001</v>
      </c>
      <c r="F54" s="27" t="s">
        <v>93</v>
      </c>
      <c r="G54" s="685"/>
      <c r="H54" s="29"/>
      <c r="I54" s="71">
        <v>162.05282</v>
      </c>
      <c r="J54" s="36">
        <f t="shared" si="9"/>
        <v>309.16562399999998</v>
      </c>
      <c r="K54" s="162">
        <v>309.17469999999997</v>
      </c>
      <c r="L54" s="350">
        <v>1021</v>
      </c>
      <c r="M54" s="29">
        <f>K54-J54</f>
        <v>9.0759999999932006E-3</v>
      </c>
      <c r="N54" s="9">
        <v>72.021124999999998</v>
      </c>
      <c r="O54" s="33">
        <f t="shared" si="10"/>
        <v>219.13392900000002</v>
      </c>
      <c r="P54" s="356">
        <v>219.2627</v>
      </c>
      <c r="Q54" s="357">
        <v>545.4</v>
      </c>
      <c r="R54" s="29">
        <f>P54-O54</f>
        <v>0.12877099999997199</v>
      </c>
      <c r="S54" s="9">
        <v>12</v>
      </c>
      <c r="T54" s="75">
        <f t="shared" si="11"/>
        <v>159.11280400000001</v>
      </c>
      <c r="U54" s="456">
        <v>159.09979999999999</v>
      </c>
      <c r="V54" s="358">
        <v>490.2</v>
      </c>
      <c r="W54" s="29">
        <f t="shared" si="12"/>
        <v>-1.3004000000023552E-2</v>
      </c>
      <c r="X54" s="3">
        <v>120.04226</v>
      </c>
      <c r="Y54" s="88">
        <f>J54-X54</f>
        <v>189.12336399999998</v>
      </c>
      <c r="Z54" s="87">
        <v>189.15629999999999</v>
      </c>
      <c r="AA54" s="94">
        <v>173.9</v>
      </c>
      <c r="AB54" s="301">
        <f>Z54-Y54</f>
        <v>3.2936000000006516E-2</v>
      </c>
    </row>
    <row r="55" spans="2:39">
      <c r="C55" s="556"/>
      <c r="D55" s="556"/>
      <c r="E55" s="556"/>
      <c r="F55" s="556"/>
      <c r="G55" s="38">
        <f>SUM(G47:G54)</f>
        <v>299095</v>
      </c>
      <c r="H55" s="556"/>
      <c r="I55" s="556"/>
      <c r="J55" s="556"/>
      <c r="K55" s="556"/>
      <c r="L55" s="38">
        <f>SUM(L50:L54)</f>
        <v>6346</v>
      </c>
      <c r="M55" s="556"/>
      <c r="N55" s="556"/>
      <c r="O55" s="556"/>
      <c r="P55" s="556"/>
      <c r="Q55" s="38">
        <v>1069.3333333333301</v>
      </c>
      <c r="R55" s="686" t="s">
        <v>76</v>
      </c>
      <c r="S55" s="556"/>
      <c r="T55" s="556"/>
      <c r="U55" s="556"/>
      <c r="V55" s="38">
        <f>SUM(V52:V54)</f>
        <v>1818.4</v>
      </c>
      <c r="W55" s="686" t="s">
        <v>76</v>
      </c>
      <c r="AA55" s="25">
        <f>SUM(AA52:AA54)</f>
        <v>869</v>
      </c>
    </row>
    <row r="56" spans="2:39">
      <c r="V56" s="38">
        <v>1069.3333333333301</v>
      </c>
    </row>
    <row r="57" spans="2:39">
      <c r="V57" s="264">
        <f>SUM(V55:V56)</f>
        <v>2887.7333333333299</v>
      </c>
      <c r="W57" s="497" t="s">
        <v>76</v>
      </c>
    </row>
    <row r="61" spans="2:39">
      <c r="B61" s="41"/>
      <c r="C61" s="90"/>
      <c r="E61" s="9"/>
      <c r="G61" s="94"/>
      <c r="H61" s="92"/>
      <c r="I61" s="522" t="s">
        <v>149</v>
      </c>
      <c r="J61" s="92"/>
      <c r="K61" s="92"/>
      <c r="L61" s="94"/>
      <c r="M61" s="92"/>
      <c r="N61" s="9"/>
      <c r="O61" s="9"/>
      <c r="P61" s="9"/>
      <c r="Q61" s="94"/>
      <c r="R61" s="92"/>
      <c r="S61" s="92"/>
      <c r="T61" s="40" t="s">
        <v>272</v>
      </c>
      <c r="U61" s="377" t="s">
        <v>171</v>
      </c>
    </row>
    <row r="62" spans="2:39">
      <c r="B62" s="53" t="s">
        <v>114</v>
      </c>
      <c r="C62" s="54" t="s">
        <v>537</v>
      </c>
      <c r="D62" s="619"/>
      <c r="E62" s="18" t="s">
        <v>152</v>
      </c>
      <c r="F62" s="104" t="s">
        <v>44</v>
      </c>
      <c r="G62" s="105" t="s">
        <v>64</v>
      </c>
      <c r="H62" s="103" t="s">
        <v>137</v>
      </c>
      <c r="I62" s="108" t="s">
        <v>134</v>
      </c>
      <c r="J62" s="379" t="s">
        <v>155</v>
      </c>
      <c r="K62" s="108" t="s">
        <v>156</v>
      </c>
      <c r="L62" s="109" t="s">
        <v>64</v>
      </c>
      <c r="M62" s="109" t="s">
        <v>116</v>
      </c>
      <c r="N62" s="106" t="s">
        <v>100</v>
      </c>
      <c r="O62" s="107" t="s">
        <v>153</v>
      </c>
      <c r="P62" s="108" t="s">
        <v>154</v>
      </c>
      <c r="Q62" s="109" t="s">
        <v>64</v>
      </c>
      <c r="R62" s="109" t="s">
        <v>116</v>
      </c>
      <c r="S62" s="134" t="s">
        <v>173</v>
      </c>
      <c r="T62" s="135" t="s">
        <v>174</v>
      </c>
      <c r="U62" s="108" t="s">
        <v>175</v>
      </c>
      <c r="V62" s="109" t="s">
        <v>64</v>
      </c>
      <c r="W62" s="109" t="s">
        <v>116</v>
      </c>
    </row>
    <row r="63" spans="2:39">
      <c r="B63" s="345" t="s">
        <v>540</v>
      </c>
      <c r="C63" s="13" t="s">
        <v>45</v>
      </c>
      <c r="D63" s="12"/>
      <c r="E63" s="13" t="s">
        <v>67</v>
      </c>
      <c r="F63" s="109" t="s">
        <v>166</v>
      </c>
      <c r="G63" s="5"/>
      <c r="H63" s="109" t="s">
        <v>65</v>
      </c>
      <c r="I63" s="103" t="s">
        <v>168</v>
      </c>
      <c r="J63" s="386" t="s">
        <v>67</v>
      </c>
      <c r="K63" s="109" t="s">
        <v>167</v>
      </c>
      <c r="L63" s="5"/>
      <c r="M63" s="109" t="s">
        <v>65</v>
      </c>
      <c r="N63" s="5"/>
      <c r="O63" s="113" t="s">
        <v>67</v>
      </c>
      <c r="P63" s="109" t="s">
        <v>167</v>
      </c>
      <c r="Q63" s="5"/>
      <c r="R63" s="109" t="s">
        <v>65</v>
      </c>
      <c r="S63" s="5" t="s">
        <v>177</v>
      </c>
      <c r="T63" s="138" t="s">
        <v>67</v>
      </c>
      <c r="U63" s="109"/>
      <c r="V63" s="5"/>
      <c r="W63" s="109" t="s">
        <v>65</v>
      </c>
    </row>
    <row r="64" spans="2:39">
      <c r="B64" s="209" t="s">
        <v>133</v>
      </c>
      <c r="C64" s="622" t="s">
        <v>531</v>
      </c>
      <c r="D64" s="12">
        <v>1</v>
      </c>
      <c r="E64" s="70">
        <v>88.039304999999999</v>
      </c>
      <c r="F64" s="115" t="s">
        <v>93</v>
      </c>
      <c r="G64" s="116"/>
      <c r="H64" s="117"/>
      <c r="I64" s="9">
        <v>90.031694999999999</v>
      </c>
      <c r="J64" s="389">
        <f>E64-I64</f>
        <v>-1.9923900000000003</v>
      </c>
      <c r="K64" s="496" t="s">
        <v>93</v>
      </c>
      <c r="L64" s="687"/>
      <c r="M64" s="487"/>
      <c r="N64" s="9">
        <v>120.04226</v>
      </c>
      <c r="O64" s="118">
        <f>E64-N64</f>
        <v>-32.002955</v>
      </c>
      <c r="P64" s="585" t="s">
        <v>93</v>
      </c>
      <c r="Q64" s="687"/>
      <c r="R64" s="117"/>
      <c r="S64" s="71">
        <v>162.05282</v>
      </c>
      <c r="T64" s="139">
        <f>E64+S64</f>
        <v>250.09212500000001</v>
      </c>
      <c r="U64" s="115" t="s">
        <v>74</v>
      </c>
      <c r="V64" s="116"/>
      <c r="W64" s="391"/>
    </row>
    <row r="65" spans="2:26">
      <c r="B65" s="348">
        <v>35.494799999999998</v>
      </c>
      <c r="C65" s="18" t="s">
        <v>288</v>
      </c>
      <c r="D65" s="12">
        <v>2</v>
      </c>
      <c r="E65" s="70">
        <v>201.123369</v>
      </c>
      <c r="F65" s="115">
        <v>201.0873</v>
      </c>
      <c r="G65" s="300">
        <v>39570</v>
      </c>
      <c r="H65" s="117">
        <f t="shared" ref="H65:H72" si="13">F65-E65</f>
        <v>-3.6068999999997686E-2</v>
      </c>
      <c r="I65" s="9">
        <v>90.031694999999999</v>
      </c>
      <c r="J65" s="389">
        <f t="shared" ref="J65:J72" si="14">E65-I65</f>
        <v>111.091674</v>
      </c>
      <c r="K65" s="496" t="s">
        <v>93</v>
      </c>
      <c r="L65" s="687"/>
      <c r="M65" s="487"/>
      <c r="N65" s="9">
        <v>120.04226</v>
      </c>
      <c r="O65" s="118">
        <f t="shared" ref="O65:O72" si="15">E65-N65</f>
        <v>81.081108999999998</v>
      </c>
      <c r="P65" s="496" t="s">
        <v>93</v>
      </c>
      <c r="Q65" s="687"/>
      <c r="R65" s="117"/>
      <c r="S65" s="71">
        <v>162.05282</v>
      </c>
      <c r="T65" s="139">
        <f t="shared" ref="T65:T72" si="16">E65+S65</f>
        <v>363.17618900000002</v>
      </c>
      <c r="U65" s="139">
        <v>363.4606</v>
      </c>
      <c r="V65" s="93">
        <v>6108</v>
      </c>
      <c r="W65" s="391">
        <f>U65-T65</f>
        <v>0.28441099999997732</v>
      </c>
    </row>
    <row r="66" spans="2:26">
      <c r="B66" s="11" t="s">
        <v>287</v>
      </c>
      <c r="C66" s="18" t="s">
        <v>58</v>
      </c>
      <c r="D66" s="12">
        <v>3</v>
      </c>
      <c r="E66" s="70">
        <v>258.14483300000001</v>
      </c>
      <c r="F66" s="115">
        <v>258.30439999999999</v>
      </c>
      <c r="G66" s="300">
        <v>5916</v>
      </c>
      <c r="H66" s="117">
        <f t="shared" si="13"/>
        <v>0.15956699999998136</v>
      </c>
      <c r="I66" s="9">
        <v>90.031694999999999</v>
      </c>
      <c r="J66" s="389">
        <f t="shared" si="14"/>
        <v>168.11313799999999</v>
      </c>
      <c r="K66" s="688">
        <v>168.25210000000001</v>
      </c>
      <c r="L66" s="689">
        <v>89.78</v>
      </c>
      <c r="M66" s="487">
        <f>K66-J66</f>
        <v>0.13896200000002068</v>
      </c>
      <c r="N66" s="9">
        <v>120.04226</v>
      </c>
      <c r="O66" s="118">
        <f t="shared" si="15"/>
        <v>138.10257300000001</v>
      </c>
      <c r="P66" s="496" t="s">
        <v>93</v>
      </c>
      <c r="Q66" s="687"/>
      <c r="R66" s="117"/>
      <c r="S66" s="71">
        <v>162.05282</v>
      </c>
      <c r="T66" s="139">
        <f t="shared" si="16"/>
        <v>420.197653</v>
      </c>
      <c r="U66" s="115">
        <v>420.42939999999999</v>
      </c>
      <c r="V66" s="300">
        <v>168.5</v>
      </c>
      <c r="W66" s="393">
        <f>U66-T66</f>
        <v>0.23174699999998438</v>
      </c>
      <c r="X66" s="690" t="s">
        <v>549</v>
      </c>
      <c r="Y66" s="129">
        <v>420.20202</v>
      </c>
      <c r="Z66" s="691">
        <f>U66-Y66</f>
        <v>0.22737999999998237</v>
      </c>
    </row>
    <row r="67" spans="2:26">
      <c r="B67" s="41"/>
      <c r="C67" s="18" t="s">
        <v>459</v>
      </c>
      <c r="D67" s="12">
        <v>4</v>
      </c>
      <c r="E67" s="70">
        <v>372.18776000000003</v>
      </c>
      <c r="F67" s="115">
        <v>372.27600000000001</v>
      </c>
      <c r="G67" s="300">
        <v>15560</v>
      </c>
      <c r="H67" s="117">
        <f t="shared" si="13"/>
        <v>8.8239999999984775E-2</v>
      </c>
      <c r="I67" s="9">
        <v>90.031694999999999</v>
      </c>
      <c r="J67" s="389">
        <f t="shared" si="14"/>
        <v>282.15606500000001</v>
      </c>
      <c r="K67" s="496" t="s">
        <v>74</v>
      </c>
      <c r="L67" s="513"/>
      <c r="M67" s="487"/>
      <c r="N67" s="9">
        <v>120.04226</v>
      </c>
      <c r="O67" s="118">
        <f t="shared" si="15"/>
        <v>252.14550000000003</v>
      </c>
      <c r="P67" s="496" t="s">
        <v>74</v>
      </c>
      <c r="Q67" s="687"/>
      <c r="R67" s="391"/>
      <c r="S67" s="71">
        <v>162.05282</v>
      </c>
      <c r="T67" s="139">
        <f t="shared" si="16"/>
        <v>534.24058000000002</v>
      </c>
      <c r="U67" s="115" t="s">
        <v>74</v>
      </c>
      <c r="V67" s="300"/>
      <c r="W67" s="393"/>
    </row>
    <row r="68" spans="2:26">
      <c r="B68" s="41"/>
      <c r="C68" s="18" t="s">
        <v>79</v>
      </c>
      <c r="D68" s="12">
        <v>5</v>
      </c>
      <c r="E68" s="70">
        <v>558.26707299999998</v>
      </c>
      <c r="F68" s="115">
        <v>558.17579999999998</v>
      </c>
      <c r="G68" s="300">
        <v>30050</v>
      </c>
      <c r="H68" s="117">
        <f t="shared" si="13"/>
        <v>-9.1273000000001048E-2</v>
      </c>
      <c r="I68" s="9">
        <v>90.031694999999999</v>
      </c>
      <c r="J68" s="389">
        <f t="shared" si="14"/>
        <v>468.23537799999997</v>
      </c>
      <c r="K68" s="688">
        <v>468.52300000000002</v>
      </c>
      <c r="L68" s="689">
        <v>573.29999999999995</v>
      </c>
      <c r="M68" s="487">
        <f>K68-J68</f>
        <v>0.28762200000005578</v>
      </c>
      <c r="N68" s="9">
        <v>120.04226</v>
      </c>
      <c r="O68" s="118">
        <f t="shared" si="15"/>
        <v>438.22481299999998</v>
      </c>
      <c r="P68" s="496">
        <v>438.65879999999999</v>
      </c>
      <c r="Q68" s="513">
        <v>549.1</v>
      </c>
      <c r="R68" s="393">
        <f>P68-O68</f>
        <v>0.4339870000000019</v>
      </c>
      <c r="S68" s="71">
        <v>162.05282</v>
      </c>
      <c r="T68" s="139">
        <f t="shared" si="16"/>
        <v>720.31989299999998</v>
      </c>
      <c r="U68" s="139">
        <v>720.29150000000004</v>
      </c>
      <c r="V68" s="93">
        <v>1882</v>
      </c>
      <c r="W68" s="391">
        <f>U68-T68</f>
        <v>-2.8392999999937274E-2</v>
      </c>
    </row>
    <row r="69" spans="2:26">
      <c r="B69" s="41"/>
      <c r="C69" s="18" t="s">
        <v>54</v>
      </c>
      <c r="D69" s="12">
        <v>6</v>
      </c>
      <c r="E69" s="70">
        <v>657.33548699999994</v>
      </c>
      <c r="F69" s="115">
        <v>657.37929999999994</v>
      </c>
      <c r="G69" s="300">
        <v>19930</v>
      </c>
      <c r="H69" s="117">
        <f t="shared" si="13"/>
        <v>4.3813000000000102E-2</v>
      </c>
      <c r="I69" s="9">
        <v>90.031694999999999</v>
      </c>
      <c r="J69" s="389">
        <f t="shared" si="14"/>
        <v>567.30379199999993</v>
      </c>
      <c r="K69" s="688">
        <v>567.35889999999995</v>
      </c>
      <c r="L69" s="689">
        <v>7869</v>
      </c>
      <c r="M69" s="487">
        <f>K69-J69</f>
        <v>5.5108000000018365E-2</v>
      </c>
      <c r="N69" s="9">
        <v>120.04226</v>
      </c>
      <c r="O69" s="118">
        <f t="shared" si="15"/>
        <v>537.29322699999989</v>
      </c>
      <c r="P69" s="692">
        <v>536.98680000000002</v>
      </c>
      <c r="Q69" s="693">
        <v>1504</v>
      </c>
      <c r="R69" s="393">
        <f>P69-O69</f>
        <v>-0.30642699999987144</v>
      </c>
      <c r="S69" s="71">
        <v>162.05282</v>
      </c>
      <c r="T69" s="139">
        <f t="shared" si="16"/>
        <v>819.38830699999994</v>
      </c>
      <c r="U69" s="115">
        <v>819.51139999999998</v>
      </c>
      <c r="V69" s="300">
        <v>69.53</v>
      </c>
      <c r="W69" s="391">
        <f>U69-T69</f>
        <v>0.12309300000003986</v>
      </c>
    </row>
    <row r="70" spans="2:26">
      <c r="B70" s="41"/>
      <c r="C70" s="15" t="s">
        <v>56</v>
      </c>
      <c r="D70" s="12">
        <v>7</v>
      </c>
      <c r="E70" s="70">
        <v>922.39749200000006</v>
      </c>
      <c r="F70" s="115">
        <v>922.5172</v>
      </c>
      <c r="G70" s="300">
        <v>1867</v>
      </c>
      <c r="H70" s="117">
        <f t="shared" si="13"/>
        <v>0.11970799999994597</v>
      </c>
      <c r="I70" s="9">
        <v>90.031694999999999</v>
      </c>
      <c r="J70" s="389">
        <f t="shared" si="14"/>
        <v>832.36579700000004</v>
      </c>
      <c r="K70" s="389">
        <v>832.52409999999998</v>
      </c>
      <c r="L70" s="420">
        <v>2202</v>
      </c>
      <c r="M70" s="117">
        <f>K70-J70</f>
        <v>0.15830299999993258</v>
      </c>
      <c r="N70" s="9">
        <v>120.04226</v>
      </c>
      <c r="O70" s="118">
        <f t="shared" si="15"/>
        <v>802.35523200000011</v>
      </c>
      <c r="P70" s="118">
        <v>802.55909999999994</v>
      </c>
      <c r="Q70" s="298">
        <v>2731</v>
      </c>
      <c r="R70" s="393">
        <f>P70-O70</f>
        <v>0.20386799999982941</v>
      </c>
      <c r="S70" s="71">
        <v>162.05282</v>
      </c>
      <c r="T70" s="139">
        <f t="shared" si="16"/>
        <v>1084.4503119999999</v>
      </c>
      <c r="U70" s="115"/>
      <c r="V70" s="300"/>
      <c r="W70" s="117"/>
    </row>
    <row r="71" spans="2:26">
      <c r="C71" s="18" t="s">
        <v>76</v>
      </c>
      <c r="D71" s="12">
        <v>8</v>
      </c>
      <c r="E71" s="12">
        <v>993.43460500000003</v>
      </c>
      <c r="F71" s="5">
        <v>993.57590000000005</v>
      </c>
      <c r="G71" s="300">
        <v>12700</v>
      </c>
      <c r="H71" s="117">
        <f t="shared" si="13"/>
        <v>0.14129500000001372</v>
      </c>
      <c r="I71" s="9">
        <v>90.031694999999999</v>
      </c>
      <c r="J71" s="389">
        <f t="shared" si="14"/>
        <v>903.40291000000002</v>
      </c>
      <c r="K71" s="482">
        <v>903.62639999999999</v>
      </c>
      <c r="L71" s="420">
        <v>4128</v>
      </c>
      <c r="M71" s="117">
        <f>K71-J71</f>
        <v>0.22348999999996977</v>
      </c>
      <c r="N71" s="9">
        <v>120.04226</v>
      </c>
      <c r="O71" s="118">
        <f t="shared" si="15"/>
        <v>873.39234499999998</v>
      </c>
      <c r="P71" s="7">
        <v>873.20569999999998</v>
      </c>
      <c r="Q71" s="298">
        <v>903.3</v>
      </c>
      <c r="R71" s="393">
        <f>P71-O71</f>
        <v>-0.18664499999999862</v>
      </c>
      <c r="S71" s="71">
        <v>162.05282</v>
      </c>
      <c r="T71" s="139">
        <f t="shared" si="16"/>
        <v>1155.487425</v>
      </c>
      <c r="U71" s="5"/>
      <c r="V71" s="275"/>
      <c r="W71" s="5"/>
    </row>
    <row r="72" spans="2:26">
      <c r="C72" s="13" t="s">
        <v>76</v>
      </c>
      <c r="D72" s="12">
        <v>9</v>
      </c>
      <c r="E72" s="12">
        <v>1064.4717189999999</v>
      </c>
      <c r="F72" s="5">
        <v>1064.5723</v>
      </c>
      <c r="G72" s="300">
        <v>7660</v>
      </c>
      <c r="H72" s="117">
        <f t="shared" si="13"/>
        <v>0.10058100000014747</v>
      </c>
      <c r="I72" s="9">
        <v>90.031694999999999</v>
      </c>
      <c r="J72" s="389">
        <f t="shared" si="14"/>
        <v>974.44002399999988</v>
      </c>
      <c r="K72" s="5" t="s">
        <v>74</v>
      </c>
      <c r="L72" s="275"/>
      <c r="M72" s="117"/>
      <c r="N72" s="9">
        <v>120.04226</v>
      </c>
      <c r="O72" s="118">
        <f t="shared" si="15"/>
        <v>944.42945899999995</v>
      </c>
      <c r="P72" s="7">
        <v>944.43820000000005</v>
      </c>
      <c r="Q72" s="298">
        <v>282.5</v>
      </c>
      <c r="R72" s="117">
        <f>P72-O72</f>
        <v>8.7410000001000299E-3</v>
      </c>
      <c r="S72" s="71">
        <v>162.05282</v>
      </c>
      <c r="T72" s="139">
        <f t="shared" si="16"/>
        <v>1226.524539</v>
      </c>
      <c r="U72" s="5"/>
      <c r="V72" s="275"/>
      <c r="W72" s="5"/>
    </row>
    <row r="73" spans="2:26">
      <c r="C73" s="13" t="s">
        <v>49</v>
      </c>
      <c r="D73" s="12">
        <v>10</v>
      </c>
      <c r="E73" s="12"/>
      <c r="F73" s="5"/>
      <c r="G73" s="300"/>
      <c r="H73" s="117"/>
      <c r="I73" s="9"/>
      <c r="J73" s="389"/>
      <c r="K73" s="5"/>
      <c r="L73" s="513"/>
      <c r="M73" s="117"/>
      <c r="N73" s="9"/>
      <c r="O73" s="118"/>
      <c r="P73" s="5"/>
      <c r="Q73" s="300"/>
      <c r="R73" s="5"/>
      <c r="S73" s="71"/>
      <c r="T73" s="139"/>
      <c r="U73" s="5"/>
      <c r="V73" s="300"/>
      <c r="W73" s="5"/>
    </row>
    <row r="74" spans="2:26">
      <c r="C74" s="556"/>
      <c r="D74" s="575"/>
      <c r="E74" s="556"/>
      <c r="F74" s="556"/>
      <c r="G74" s="38">
        <f>SUM(G65:G73)</f>
        <v>133253</v>
      </c>
      <c r="H74" s="556"/>
      <c r="I74" s="556"/>
      <c r="J74" s="556" t="s">
        <v>550</v>
      </c>
      <c r="K74" s="556"/>
      <c r="L74" s="38">
        <f>SUM(L66:L73)</f>
        <v>14862.08</v>
      </c>
      <c r="M74" s="556"/>
      <c r="N74" s="556"/>
      <c r="O74" s="556" t="s">
        <v>550</v>
      </c>
      <c r="P74" s="556"/>
      <c r="Q74" s="38">
        <f>SUM(Q68:Q73)</f>
        <v>5969.9000000000005</v>
      </c>
      <c r="R74" s="556"/>
      <c r="S74" s="574"/>
      <c r="T74" s="575"/>
      <c r="U74" s="556"/>
      <c r="V74" s="38">
        <f>SUM(V65:V73)</f>
        <v>8228.0300000000007</v>
      </c>
      <c r="W74" s="556"/>
    </row>
    <row r="75" spans="2:26">
      <c r="D75" s="9"/>
      <c r="T75" s="9"/>
      <c r="V75" s="46"/>
    </row>
    <row r="76" spans="2:26">
      <c r="C76" s="41"/>
      <c r="E76" s="11" t="s">
        <v>67</v>
      </c>
      <c r="F76" s="11" t="s">
        <v>68</v>
      </c>
      <c r="G76" s="11" t="s">
        <v>64</v>
      </c>
      <c r="H76" s="41" t="s">
        <v>137</v>
      </c>
      <c r="I76" s="9"/>
      <c r="T76" s="9"/>
    </row>
    <row r="77" spans="2:26">
      <c r="B77" s="41" t="s">
        <v>142</v>
      </c>
      <c r="C77" s="90" t="s">
        <v>139</v>
      </c>
      <c r="E77" s="9">
        <v>1030.51384547</v>
      </c>
      <c r="F77" s="9">
        <v>1030.6003000000001</v>
      </c>
      <c r="G77">
        <v>294.8</v>
      </c>
      <c r="H77" s="92">
        <f>F77-E77</f>
        <v>8.6454530000082741E-2</v>
      </c>
      <c r="I77" s="9" t="s">
        <v>300</v>
      </c>
      <c r="T77" s="9"/>
      <c r="V77" s="46"/>
    </row>
    <row r="78" spans="2:26">
      <c r="B78" s="41" t="s">
        <v>142</v>
      </c>
      <c r="C78" s="90" t="s">
        <v>141</v>
      </c>
      <c r="E78" s="9">
        <v>515.76056073500001</v>
      </c>
      <c r="F78" s="9">
        <v>516.12289999999996</v>
      </c>
      <c r="G78" s="46">
        <v>66770</v>
      </c>
      <c r="H78" s="92">
        <f t="shared" ref="H78:H83" si="17">F78-E78</f>
        <v>0.36233926499994595</v>
      </c>
      <c r="I78" s="9"/>
      <c r="T78" s="9"/>
      <c r="V78" s="46"/>
    </row>
    <row r="79" spans="2:26">
      <c r="B79" s="41" t="s">
        <v>144</v>
      </c>
      <c r="C79" s="90" t="s">
        <v>139</v>
      </c>
      <c r="E79" s="9">
        <v>1048.5244254700001</v>
      </c>
      <c r="F79" s="9">
        <v>1048.6554000000001</v>
      </c>
      <c r="G79" s="46">
        <v>14740</v>
      </c>
      <c r="H79" s="92">
        <f t="shared" si="17"/>
        <v>0.13097453000000314</v>
      </c>
      <c r="I79" s="9" t="s">
        <v>301</v>
      </c>
      <c r="T79" s="9"/>
      <c r="V79" s="46"/>
    </row>
    <row r="80" spans="2:26">
      <c r="B80" s="41" t="s">
        <v>144</v>
      </c>
      <c r="C80" s="90" t="s">
        <v>141</v>
      </c>
      <c r="E80" s="9">
        <v>524.76585073500007</v>
      </c>
      <c r="F80" s="9">
        <v>524.88649999999996</v>
      </c>
      <c r="G80" s="46">
        <v>652900</v>
      </c>
      <c r="H80" s="92">
        <f t="shared" si="17"/>
        <v>0.1206492649998836</v>
      </c>
      <c r="I80" s="9"/>
      <c r="L80" s="4" t="s">
        <v>522</v>
      </c>
      <c r="M80" s="41" t="s">
        <v>137</v>
      </c>
    </row>
    <row r="81" spans="2:23">
      <c r="B81" s="41" t="s">
        <v>213</v>
      </c>
      <c r="C81" s="90" t="s">
        <v>141</v>
      </c>
      <c r="E81" s="9">
        <v>530.76583873499999</v>
      </c>
      <c r="F81" s="129">
        <v>530.45809999999994</v>
      </c>
      <c r="G81" s="147">
        <v>8524</v>
      </c>
      <c r="H81" s="301">
        <f t="shared" si="17"/>
        <v>-0.30773873500004356</v>
      </c>
      <c r="I81" s="129" t="s">
        <v>517</v>
      </c>
      <c r="J81" s="4" t="s">
        <v>214</v>
      </c>
      <c r="K81" s="613" t="s">
        <v>526</v>
      </c>
      <c r="L81" s="4">
        <v>530.27215799999999</v>
      </c>
      <c r="M81" s="301">
        <f>F81-L81</f>
        <v>0.18594199999995453</v>
      </c>
    </row>
    <row r="82" spans="2:23">
      <c r="B82" s="41" t="s">
        <v>215</v>
      </c>
      <c r="C82" s="90" t="s">
        <v>141</v>
      </c>
      <c r="E82" s="9">
        <v>545.77112073500007</v>
      </c>
      <c r="F82" s="9">
        <v>545.71900000000005</v>
      </c>
      <c r="G82" s="46">
        <v>26220</v>
      </c>
      <c r="H82" s="92">
        <f t="shared" si="17"/>
        <v>-5.2120735000016793E-2</v>
      </c>
      <c r="I82" s="9" t="s">
        <v>216</v>
      </c>
    </row>
    <row r="83" spans="2:23">
      <c r="B83" s="41" t="s">
        <v>217</v>
      </c>
      <c r="C83" s="90" t="s">
        <v>141</v>
      </c>
      <c r="E83" s="9">
        <v>560.77640323500009</v>
      </c>
      <c r="F83" s="9">
        <v>560.50789999999995</v>
      </c>
      <c r="G83" s="46">
        <v>4619</v>
      </c>
      <c r="H83" s="92">
        <f t="shared" si="17"/>
        <v>-0.26850323500013928</v>
      </c>
      <c r="I83" s="9" t="s">
        <v>149</v>
      </c>
      <c r="J83" t="s">
        <v>218</v>
      </c>
    </row>
    <row r="87" spans="2:23">
      <c r="K87" s="40" t="s">
        <v>272</v>
      </c>
      <c r="O87" s="522" t="s">
        <v>149</v>
      </c>
      <c r="P87" s="40" t="s">
        <v>134</v>
      </c>
      <c r="U87" s="40" t="s">
        <v>135</v>
      </c>
    </row>
    <row r="88" spans="2:23">
      <c r="B88" s="53" t="s">
        <v>114</v>
      </c>
      <c r="C88" s="54" t="s">
        <v>551</v>
      </c>
      <c r="D88" s="12"/>
      <c r="E88" s="13" t="s">
        <v>43</v>
      </c>
      <c r="F88" s="55" t="s">
        <v>43</v>
      </c>
      <c r="G88" s="55"/>
      <c r="H88" s="55" t="s">
        <v>61</v>
      </c>
      <c r="I88" s="55"/>
      <c r="J88" s="56" t="s">
        <v>43</v>
      </c>
      <c r="K88" s="22" t="s">
        <v>43</v>
      </c>
      <c r="L88" s="55"/>
      <c r="M88" s="55" t="s">
        <v>116</v>
      </c>
      <c r="N88" s="55"/>
      <c r="O88" s="339" t="s">
        <v>43</v>
      </c>
      <c r="P88" s="22" t="s">
        <v>43</v>
      </c>
      <c r="Q88" s="55"/>
      <c r="R88" s="55" t="s">
        <v>116</v>
      </c>
      <c r="S88" s="55"/>
      <c r="T88" s="60" t="s">
        <v>43</v>
      </c>
      <c r="U88" s="22" t="s">
        <v>43</v>
      </c>
      <c r="V88" s="61"/>
      <c r="W88" s="55" t="s">
        <v>116</v>
      </c>
    </row>
    <row r="89" spans="2:23">
      <c r="B89" s="345" t="s">
        <v>552</v>
      </c>
      <c r="C89" s="13" t="s">
        <v>45</v>
      </c>
      <c r="D89" s="12"/>
      <c r="E89" s="64" t="s">
        <v>67</v>
      </c>
      <c r="F89" s="55" t="s">
        <v>68</v>
      </c>
      <c r="G89" s="55" t="s">
        <v>64</v>
      </c>
      <c r="H89" s="55" t="s">
        <v>65</v>
      </c>
      <c r="I89" s="55"/>
      <c r="J89" s="56" t="s">
        <v>119</v>
      </c>
      <c r="K89" s="22" t="s">
        <v>119</v>
      </c>
      <c r="L89" s="22" t="s">
        <v>64</v>
      </c>
      <c r="M89" s="55" t="s">
        <v>65</v>
      </c>
      <c r="N89" s="55"/>
      <c r="O89" s="339" t="s">
        <v>124</v>
      </c>
      <c r="P89" s="22" t="s">
        <v>124</v>
      </c>
      <c r="Q89" s="22" t="s">
        <v>64</v>
      </c>
      <c r="R89" s="55" t="s">
        <v>65</v>
      </c>
      <c r="S89" s="55"/>
      <c r="T89" s="60" t="s">
        <v>126</v>
      </c>
      <c r="U89" s="22" t="s">
        <v>126</v>
      </c>
      <c r="V89" s="23" t="s">
        <v>64</v>
      </c>
      <c r="W89" s="55" t="s">
        <v>65</v>
      </c>
    </row>
    <row r="90" spans="2:23">
      <c r="B90" s="209" t="s">
        <v>133</v>
      </c>
      <c r="C90" s="616" t="s">
        <v>531</v>
      </c>
      <c r="D90" s="12">
        <v>10</v>
      </c>
      <c r="E90" s="12"/>
      <c r="F90" s="55"/>
      <c r="G90" s="55"/>
      <c r="H90" s="55"/>
      <c r="I90" s="66"/>
      <c r="J90" s="56" t="s">
        <v>67</v>
      </c>
      <c r="K90" s="22" t="s">
        <v>68</v>
      </c>
      <c r="L90" s="31"/>
      <c r="M90" s="27"/>
      <c r="N90" s="40" t="s">
        <v>134</v>
      </c>
      <c r="O90" s="339" t="s">
        <v>67</v>
      </c>
      <c r="P90" s="22" t="s">
        <v>68</v>
      </c>
      <c r="Q90" s="27"/>
      <c r="R90" s="27"/>
      <c r="S90" s="27"/>
      <c r="T90" s="60" t="s">
        <v>67</v>
      </c>
      <c r="U90" s="22" t="s">
        <v>68</v>
      </c>
      <c r="V90" s="31"/>
      <c r="W90" s="27"/>
    </row>
    <row r="91" spans="2:23">
      <c r="B91" s="348">
        <v>35.5319</v>
      </c>
      <c r="C91" s="616" t="s">
        <v>288</v>
      </c>
      <c r="D91" s="12">
        <v>9</v>
      </c>
      <c r="E91" s="70">
        <v>1123.545218</v>
      </c>
      <c r="F91" s="30" t="s">
        <v>74</v>
      </c>
      <c r="G91" s="349"/>
      <c r="H91" s="29"/>
      <c r="I91" s="71">
        <v>162.05282</v>
      </c>
      <c r="J91" s="36">
        <f>E91+I91</f>
        <v>1285.5980380000001</v>
      </c>
      <c r="K91" s="29" t="s">
        <v>93</v>
      </c>
      <c r="L91" s="349"/>
      <c r="M91" s="29"/>
      <c r="N91" s="9">
        <v>72.021124999999998</v>
      </c>
      <c r="O91" s="33">
        <f>E91+N91</f>
        <v>1195.566343</v>
      </c>
      <c r="P91" s="29" t="s">
        <v>74</v>
      </c>
      <c r="Q91" s="351"/>
      <c r="R91" s="29"/>
      <c r="S91" s="9">
        <v>12</v>
      </c>
      <c r="T91" s="75">
        <f>E91+S91</f>
        <v>1135.545218</v>
      </c>
      <c r="U91" s="30" t="s">
        <v>74</v>
      </c>
      <c r="V91" s="31"/>
      <c r="W91" s="29"/>
    </row>
    <row r="92" spans="2:23">
      <c r="B92" s="11" t="s">
        <v>287</v>
      </c>
      <c r="C92" s="616" t="s">
        <v>58</v>
      </c>
      <c r="D92" s="12">
        <v>8</v>
      </c>
      <c r="E92" s="70">
        <v>1010.461154</v>
      </c>
      <c r="F92" s="27">
        <v>1010.5673</v>
      </c>
      <c r="G92" s="349">
        <v>97710</v>
      </c>
      <c r="H92" s="29">
        <f t="shared" ref="H92:H98" si="18">F92-E92</f>
        <v>0.10614600000008068</v>
      </c>
      <c r="I92" s="71">
        <v>162.05282</v>
      </c>
      <c r="J92" s="36">
        <f t="shared" ref="J92:J99" si="19">E92+I92</f>
        <v>1172.513974</v>
      </c>
      <c r="K92" s="29" t="s">
        <v>74</v>
      </c>
      <c r="L92" s="349"/>
      <c r="M92" s="29"/>
      <c r="N92" s="9">
        <v>72.021124999999998</v>
      </c>
      <c r="O92" s="33">
        <f t="shared" ref="O92:O99" si="20">E92+N92</f>
        <v>1082.4822790000001</v>
      </c>
      <c r="P92" s="30" t="s">
        <v>74</v>
      </c>
      <c r="Q92" s="349"/>
      <c r="R92" s="29"/>
      <c r="S92" s="9">
        <v>12</v>
      </c>
      <c r="T92" s="75">
        <f t="shared" ref="T92:T99" si="21">E92+S92</f>
        <v>1022.461154</v>
      </c>
      <c r="U92" s="30" t="s">
        <v>74</v>
      </c>
      <c r="V92" s="349"/>
      <c r="W92" s="29"/>
    </row>
    <row r="93" spans="2:23">
      <c r="C93" s="616" t="s">
        <v>459</v>
      </c>
      <c r="D93" s="12">
        <v>7</v>
      </c>
      <c r="E93" s="70">
        <v>953.43969100000004</v>
      </c>
      <c r="F93" s="27">
        <v>953.5598</v>
      </c>
      <c r="G93" s="349">
        <v>13930</v>
      </c>
      <c r="H93" s="29">
        <f t="shared" si="18"/>
        <v>0.12010899999995672</v>
      </c>
      <c r="I93" s="71">
        <v>162.05282</v>
      </c>
      <c r="J93" s="36">
        <f t="shared" si="19"/>
        <v>1115.4925109999999</v>
      </c>
      <c r="K93" s="536">
        <v>1115.7603999999999</v>
      </c>
      <c r="L93" s="350">
        <v>246.4</v>
      </c>
      <c r="M93" s="29">
        <f>K93-J93</f>
        <v>0.26788899999996829</v>
      </c>
      <c r="N93" s="9">
        <v>72.021124999999998</v>
      </c>
      <c r="O93" s="33">
        <f t="shared" si="20"/>
        <v>1025.460816</v>
      </c>
      <c r="P93" s="30" t="s">
        <v>74</v>
      </c>
      <c r="Q93" s="349"/>
      <c r="R93" s="29"/>
      <c r="S93" s="9">
        <v>12</v>
      </c>
      <c r="T93" s="75">
        <f t="shared" si="21"/>
        <v>965.43969100000004</v>
      </c>
      <c r="U93" s="75">
        <v>965.59559999999999</v>
      </c>
      <c r="V93" s="358">
        <v>101</v>
      </c>
      <c r="W93" s="164">
        <f t="shared" ref="W93:W99" si="22">U93-T93</f>
        <v>0.15590899999995145</v>
      </c>
    </row>
    <row r="94" spans="2:23">
      <c r="C94" s="616" t="s">
        <v>79</v>
      </c>
      <c r="D94" s="12">
        <v>6</v>
      </c>
      <c r="E94" s="70">
        <v>839.39676299999996</v>
      </c>
      <c r="F94" s="27">
        <v>839.54459999999995</v>
      </c>
      <c r="G94" s="349">
        <v>26720</v>
      </c>
      <c r="H94" s="29">
        <f t="shared" si="18"/>
        <v>0.14783699999998134</v>
      </c>
      <c r="I94" s="71">
        <v>162.05282</v>
      </c>
      <c r="J94" s="36">
        <f t="shared" si="19"/>
        <v>1001.449583</v>
      </c>
      <c r="K94" s="29" t="s">
        <v>74</v>
      </c>
      <c r="L94" s="349"/>
      <c r="M94" s="29"/>
      <c r="N94" s="9">
        <v>72.021124999999998</v>
      </c>
      <c r="O94" s="33">
        <f t="shared" si="20"/>
        <v>911.41788799999995</v>
      </c>
      <c r="P94" s="30" t="s">
        <v>74</v>
      </c>
      <c r="Q94" s="349"/>
      <c r="R94" s="29"/>
      <c r="S94" s="9">
        <v>12</v>
      </c>
      <c r="T94" s="75">
        <f t="shared" si="21"/>
        <v>851.39676299999996</v>
      </c>
      <c r="U94" s="75">
        <v>851.33169999999996</v>
      </c>
      <c r="V94" s="358">
        <v>4847</v>
      </c>
      <c r="W94" s="164">
        <f t="shared" si="22"/>
        <v>-6.5063000000009197E-2</v>
      </c>
    </row>
    <row r="95" spans="2:23">
      <c r="C95" s="616" t="s">
        <v>54</v>
      </c>
      <c r="D95" s="12">
        <v>5</v>
      </c>
      <c r="E95" s="70">
        <v>653.31745000000001</v>
      </c>
      <c r="F95" s="27">
        <v>653.41610000000003</v>
      </c>
      <c r="G95" s="349">
        <v>59750</v>
      </c>
      <c r="H95" s="29">
        <f t="shared" si="18"/>
        <v>9.8650000000020555E-2</v>
      </c>
      <c r="I95" s="71">
        <v>162.05282</v>
      </c>
      <c r="J95" s="36">
        <f t="shared" si="19"/>
        <v>815.37027</v>
      </c>
      <c r="K95" s="30">
        <v>815.82640000000004</v>
      </c>
      <c r="L95" s="349">
        <v>3347</v>
      </c>
      <c r="M95" s="417">
        <f>K95-J95</f>
        <v>0.45613000000003012</v>
      </c>
      <c r="N95" s="9">
        <v>72.021124999999998</v>
      </c>
      <c r="O95" s="33">
        <f t="shared" si="20"/>
        <v>725.33857499999999</v>
      </c>
      <c r="P95" s="33">
        <v>725.58280000000002</v>
      </c>
      <c r="Q95" s="357">
        <v>1040</v>
      </c>
      <c r="R95" s="29">
        <f>P95-O95</f>
        <v>0.24422500000002856</v>
      </c>
      <c r="S95" s="9">
        <v>12</v>
      </c>
      <c r="T95" s="75">
        <f t="shared" si="21"/>
        <v>665.31745000000001</v>
      </c>
      <c r="U95" s="75">
        <v>665.24630000000002</v>
      </c>
      <c r="V95" s="358">
        <v>1365</v>
      </c>
      <c r="W95" s="164">
        <f t="shared" si="22"/>
        <v>-7.1149999999988722E-2</v>
      </c>
    </row>
    <row r="96" spans="2:23">
      <c r="C96" s="617" t="s">
        <v>56</v>
      </c>
      <c r="D96" s="12">
        <v>4</v>
      </c>
      <c r="E96" s="70">
        <v>554.24903600000005</v>
      </c>
      <c r="F96" s="27">
        <v>554.25509999999997</v>
      </c>
      <c r="G96" s="349">
        <v>60980</v>
      </c>
      <c r="H96" s="29">
        <f t="shared" si="18"/>
        <v>6.063999999923908E-3</v>
      </c>
      <c r="I96" s="71">
        <v>162.05282</v>
      </c>
      <c r="J96" s="36">
        <f t="shared" si="19"/>
        <v>716.30185600000004</v>
      </c>
      <c r="K96" s="36">
        <v>716.40599999999995</v>
      </c>
      <c r="L96" s="350">
        <v>1611</v>
      </c>
      <c r="M96" s="29">
        <f>K96-J96</f>
        <v>0.10414399999990565</v>
      </c>
      <c r="N96" s="9">
        <v>72.021124999999998</v>
      </c>
      <c r="O96" s="33">
        <f t="shared" si="20"/>
        <v>626.27016100000003</v>
      </c>
      <c r="P96" s="33">
        <v>626.30409999999995</v>
      </c>
      <c r="Q96" s="357">
        <v>1306</v>
      </c>
      <c r="R96" s="29">
        <f>P96-O96</f>
        <v>3.3938999999918451E-2</v>
      </c>
      <c r="S96" s="9">
        <v>12</v>
      </c>
      <c r="T96" s="75">
        <f t="shared" si="21"/>
        <v>566.24903600000005</v>
      </c>
      <c r="U96" s="75">
        <v>566.44659999999999</v>
      </c>
      <c r="V96" s="358">
        <v>7889</v>
      </c>
      <c r="W96" s="164">
        <f t="shared" si="22"/>
        <v>0.19756399999994301</v>
      </c>
    </row>
    <row r="97" spans="2:26">
      <c r="C97" s="616" t="s">
        <v>76</v>
      </c>
      <c r="D97" s="12">
        <v>3</v>
      </c>
      <c r="E97" s="70">
        <v>289.18703199999999</v>
      </c>
      <c r="F97" s="27">
        <v>289.2353</v>
      </c>
      <c r="G97" s="349">
        <v>12530</v>
      </c>
      <c r="H97" s="29">
        <f t="shared" si="18"/>
        <v>4.8268000000007305E-2</v>
      </c>
      <c r="I97" s="71">
        <v>162.05282</v>
      </c>
      <c r="J97" s="36">
        <f t="shared" si="19"/>
        <v>451.23985199999998</v>
      </c>
      <c r="K97" s="36">
        <v>451.137</v>
      </c>
      <c r="L97" s="350">
        <v>1931</v>
      </c>
      <c r="M97" s="29">
        <f>K97-J97</f>
        <v>-0.1028519999999844</v>
      </c>
      <c r="N97" s="9">
        <v>72.021124999999998</v>
      </c>
      <c r="O97" s="33">
        <f t="shared" si="20"/>
        <v>361.20815699999997</v>
      </c>
      <c r="P97" s="33">
        <v>361.36189999999999</v>
      </c>
      <c r="Q97" s="357">
        <v>465</v>
      </c>
      <c r="R97" s="29">
        <f>P97-O97</f>
        <v>0.15374300000001995</v>
      </c>
      <c r="S97" s="9">
        <v>12</v>
      </c>
      <c r="T97" s="75">
        <f t="shared" si="21"/>
        <v>301.18703199999999</v>
      </c>
      <c r="U97" s="75">
        <v>301.30959999999999</v>
      </c>
      <c r="V97" s="358">
        <v>355.6</v>
      </c>
      <c r="W97" s="29">
        <f t="shared" si="22"/>
        <v>0.12256800000000112</v>
      </c>
      <c r="Y97" s="4" t="s">
        <v>67</v>
      </c>
    </row>
    <row r="98" spans="2:26">
      <c r="C98" s="616" t="s">
        <v>76</v>
      </c>
      <c r="D98" s="12">
        <v>2</v>
      </c>
      <c r="E98" s="70">
        <v>218.14991800000001</v>
      </c>
      <c r="F98" s="27">
        <v>218.15600000000001</v>
      </c>
      <c r="G98" s="221">
        <v>7539</v>
      </c>
      <c r="H98" s="29">
        <f t="shared" si="18"/>
        <v>6.0819999999921492E-3</v>
      </c>
      <c r="I98" s="71">
        <v>162.05282</v>
      </c>
      <c r="J98" s="36">
        <f t="shared" si="19"/>
        <v>380.20273800000001</v>
      </c>
      <c r="K98" s="36">
        <v>380.41019999999997</v>
      </c>
      <c r="L98" s="694">
        <v>378.1</v>
      </c>
      <c r="M98" s="29">
        <f>K98-J98</f>
        <v>0.20746199999996406</v>
      </c>
      <c r="N98" s="9">
        <v>72.021124999999998</v>
      </c>
      <c r="O98" s="33">
        <f t="shared" si="20"/>
        <v>290.171043</v>
      </c>
      <c r="P98" s="33">
        <v>290.24740000000003</v>
      </c>
      <c r="Q98" s="684">
        <v>2639</v>
      </c>
      <c r="R98" s="29">
        <f>P98-O98</f>
        <v>7.6357000000029984E-2</v>
      </c>
      <c r="S98" s="9">
        <v>12</v>
      </c>
      <c r="T98" s="75">
        <f t="shared" si="21"/>
        <v>230.14991800000001</v>
      </c>
      <c r="U98" s="75">
        <v>230.18289999999999</v>
      </c>
      <c r="V98" s="220">
        <v>155.69999999999999</v>
      </c>
      <c r="W98" s="29">
        <f t="shared" si="22"/>
        <v>3.2981999999975642E-2</v>
      </c>
      <c r="X98" s="4" t="s">
        <v>553</v>
      </c>
      <c r="Y98" s="4">
        <v>230.14991800000001</v>
      </c>
      <c r="Z98" s="92">
        <f>U98-Y98</f>
        <v>3.2981999999975642E-2</v>
      </c>
    </row>
    <row r="99" spans="2:26">
      <c r="C99" s="616" t="s">
        <v>49</v>
      </c>
      <c r="D99" s="12">
        <v>1</v>
      </c>
      <c r="E99" s="70">
        <v>147.11280400000001</v>
      </c>
      <c r="F99" s="27" t="s">
        <v>74</v>
      </c>
      <c r="G99" s="27"/>
      <c r="H99" s="29"/>
      <c r="I99" s="71">
        <v>162.05282</v>
      </c>
      <c r="J99" s="36">
        <f t="shared" si="19"/>
        <v>309.16562399999998</v>
      </c>
      <c r="K99" s="36">
        <v>309.29829999999998</v>
      </c>
      <c r="L99" s="350">
        <v>1843</v>
      </c>
      <c r="M99" s="29">
        <f>K99-J99</f>
        <v>0.13267600000000357</v>
      </c>
      <c r="N99" s="9">
        <v>72.021124999999998</v>
      </c>
      <c r="O99" s="33">
        <f t="shared" si="20"/>
        <v>219.13392900000002</v>
      </c>
      <c r="P99" s="356">
        <v>219.11940000000001</v>
      </c>
      <c r="Q99" s="357">
        <v>1599</v>
      </c>
      <c r="R99" s="29">
        <f>P99-O99</f>
        <v>-1.4529000000010228E-2</v>
      </c>
      <c r="S99" s="9">
        <v>12</v>
      </c>
      <c r="T99" s="75">
        <f t="shared" si="21"/>
        <v>159.11280400000001</v>
      </c>
      <c r="U99" s="75">
        <v>159.09880000000001</v>
      </c>
      <c r="V99" s="358">
        <v>952</v>
      </c>
      <c r="W99" s="29">
        <f t="shared" si="22"/>
        <v>-1.4003999999999905E-2</v>
      </c>
    </row>
    <row r="100" spans="2:26">
      <c r="C100" s="3"/>
      <c r="D100" s="3"/>
      <c r="E100" s="3"/>
      <c r="F100" s="3"/>
      <c r="G100" s="38">
        <f>SUM(G92:G99)</f>
        <v>279159</v>
      </c>
      <c r="H100" s="3"/>
      <c r="I100" s="3"/>
      <c r="J100" s="3"/>
      <c r="K100" s="3"/>
      <c r="L100" s="38">
        <f>SUM(L93:L99)</f>
        <v>9356.5</v>
      </c>
      <c r="M100" s="3"/>
      <c r="N100" s="3"/>
      <c r="O100" s="3"/>
      <c r="P100" s="3"/>
      <c r="Q100" s="38">
        <f>SUM(Q95:Q99)</f>
        <v>7049</v>
      </c>
      <c r="R100" s="3"/>
      <c r="S100" s="3"/>
      <c r="T100" s="3"/>
      <c r="U100" s="3"/>
      <c r="V100" s="38">
        <f>SUM(V93:V99)</f>
        <v>15665.300000000001</v>
      </c>
      <c r="W100" s="3"/>
    </row>
    <row r="101" spans="2:26">
      <c r="B101" s="41"/>
      <c r="C101" s="90"/>
      <c r="E101" s="9"/>
      <c r="G101" s="94"/>
      <c r="H101" s="92"/>
      <c r="I101" s="522" t="s">
        <v>149</v>
      </c>
      <c r="J101" s="92"/>
      <c r="K101" s="92"/>
      <c r="L101" s="94"/>
      <c r="M101" s="92"/>
      <c r="N101" s="9"/>
      <c r="O101" s="9"/>
      <c r="P101" s="9"/>
      <c r="Q101" s="94"/>
      <c r="R101" s="92"/>
      <c r="S101" s="92"/>
      <c r="T101" s="40" t="s">
        <v>272</v>
      </c>
      <c r="U101" s="377" t="s">
        <v>171</v>
      </c>
    </row>
    <row r="102" spans="2:26">
      <c r="B102" s="53" t="s">
        <v>114</v>
      </c>
      <c r="C102" s="54" t="s">
        <v>551</v>
      </c>
      <c r="D102" s="619"/>
      <c r="E102" s="18" t="s">
        <v>152</v>
      </c>
      <c r="F102" s="104" t="s">
        <v>44</v>
      </c>
      <c r="G102" s="105" t="s">
        <v>64</v>
      </c>
      <c r="H102" s="103" t="s">
        <v>137</v>
      </c>
      <c r="I102" s="108" t="s">
        <v>134</v>
      </c>
      <c r="J102" s="379" t="s">
        <v>155</v>
      </c>
      <c r="K102" s="108" t="s">
        <v>156</v>
      </c>
      <c r="L102" s="109" t="s">
        <v>64</v>
      </c>
      <c r="M102" s="109" t="s">
        <v>116</v>
      </c>
      <c r="N102" s="106" t="s">
        <v>100</v>
      </c>
      <c r="O102" s="107" t="s">
        <v>153</v>
      </c>
      <c r="P102" s="108" t="s">
        <v>154</v>
      </c>
      <c r="Q102" s="109" t="s">
        <v>64</v>
      </c>
      <c r="R102" s="109" t="s">
        <v>116</v>
      </c>
      <c r="S102" s="134" t="s">
        <v>173</v>
      </c>
      <c r="T102" s="135" t="s">
        <v>174</v>
      </c>
      <c r="U102" s="108" t="s">
        <v>175</v>
      </c>
      <c r="V102" s="109" t="s">
        <v>64</v>
      </c>
      <c r="W102" s="109" t="s">
        <v>116</v>
      </c>
    </row>
    <row r="103" spans="2:26">
      <c r="B103" s="345" t="s">
        <v>552</v>
      </c>
      <c r="C103" s="13" t="s">
        <v>45</v>
      </c>
      <c r="D103" s="12"/>
      <c r="E103" s="13" t="s">
        <v>67</v>
      </c>
      <c r="F103" s="109" t="s">
        <v>166</v>
      </c>
      <c r="G103" s="5"/>
      <c r="H103" s="109" t="s">
        <v>65</v>
      </c>
      <c r="I103" s="103" t="s">
        <v>168</v>
      </c>
      <c r="J103" s="386" t="s">
        <v>67</v>
      </c>
      <c r="K103" s="109" t="s">
        <v>167</v>
      </c>
      <c r="L103" s="5"/>
      <c r="M103" s="109" t="s">
        <v>65</v>
      </c>
      <c r="N103" s="5"/>
      <c r="O103" s="113" t="s">
        <v>67</v>
      </c>
      <c r="P103" s="109" t="s">
        <v>167</v>
      </c>
      <c r="Q103" s="5"/>
      <c r="R103" s="109" t="s">
        <v>65</v>
      </c>
      <c r="S103" s="5" t="s">
        <v>177</v>
      </c>
      <c r="T103" s="138" t="s">
        <v>67</v>
      </c>
      <c r="U103" s="109"/>
      <c r="V103" s="5"/>
      <c r="W103" s="109" t="s">
        <v>65</v>
      </c>
    </row>
    <row r="104" spans="2:26">
      <c r="B104" s="209" t="s">
        <v>133</v>
      </c>
      <c r="C104" s="622" t="s">
        <v>531</v>
      </c>
      <c r="D104" s="12">
        <v>1</v>
      </c>
      <c r="E104" s="70">
        <v>88.039304999999999</v>
      </c>
      <c r="F104" s="115" t="s">
        <v>93</v>
      </c>
      <c r="G104" s="116"/>
      <c r="H104" s="117"/>
      <c r="I104" s="9">
        <v>90.031694999999999</v>
      </c>
      <c r="J104" s="389">
        <f>E104-I104</f>
        <v>-1.9923900000000003</v>
      </c>
      <c r="K104" s="115" t="s">
        <v>93</v>
      </c>
      <c r="L104" s="116"/>
      <c r="M104" s="117"/>
      <c r="N104" s="9">
        <v>120.04226</v>
      </c>
      <c r="O104" s="118">
        <f>E104-N104</f>
        <v>-32.002955</v>
      </c>
      <c r="P104" s="5" t="s">
        <v>93</v>
      </c>
      <c r="Q104" s="116"/>
      <c r="R104" s="117"/>
      <c r="S104" s="71">
        <v>162.05282</v>
      </c>
      <c r="T104" s="139">
        <f>E104+S104</f>
        <v>250.09212500000001</v>
      </c>
      <c r="U104" s="115" t="s">
        <v>74</v>
      </c>
      <c r="V104" s="116"/>
      <c r="W104" s="391"/>
    </row>
    <row r="105" spans="2:26">
      <c r="B105" s="348">
        <v>35.5319</v>
      </c>
      <c r="C105" s="18" t="s">
        <v>288</v>
      </c>
      <c r="D105" s="12">
        <v>2</v>
      </c>
      <c r="E105" s="70">
        <v>201.123369</v>
      </c>
      <c r="F105" s="115">
        <v>201.07570000000001</v>
      </c>
      <c r="G105" s="300">
        <v>53190</v>
      </c>
      <c r="H105" s="117">
        <f t="shared" ref="H105:H112" si="23">F105-E105</f>
        <v>-4.7668999999984862E-2</v>
      </c>
      <c r="I105" s="9">
        <v>90.031694999999999</v>
      </c>
      <c r="J105" s="389">
        <f t="shared" ref="J105:J112" si="24">E105-I105</f>
        <v>111.091674</v>
      </c>
      <c r="K105" s="115" t="s">
        <v>93</v>
      </c>
      <c r="L105" s="116"/>
      <c r="M105" s="117"/>
      <c r="N105" s="9">
        <v>120.04226</v>
      </c>
      <c r="O105" s="118">
        <f t="shared" ref="O105:O112" si="25">E105-N105</f>
        <v>81.081108999999998</v>
      </c>
      <c r="P105" s="115" t="s">
        <v>93</v>
      </c>
      <c r="Q105" s="116"/>
      <c r="R105" s="117"/>
      <c r="S105" s="71">
        <v>162.05282</v>
      </c>
      <c r="T105" s="139">
        <f t="shared" ref="T105:T112" si="26">E105+S105</f>
        <v>363.17618900000002</v>
      </c>
      <c r="U105" s="139">
        <v>363.21019999999999</v>
      </c>
      <c r="V105" s="140">
        <v>301.3</v>
      </c>
      <c r="W105" s="391">
        <f>U105-T105</f>
        <v>3.4010999999964042E-2</v>
      </c>
    </row>
    <row r="106" spans="2:26">
      <c r="B106" s="11" t="s">
        <v>287</v>
      </c>
      <c r="C106" s="18" t="s">
        <v>58</v>
      </c>
      <c r="D106" s="12">
        <v>3</v>
      </c>
      <c r="E106" s="70">
        <v>258.14483300000001</v>
      </c>
      <c r="F106" s="115">
        <v>258.21699999999998</v>
      </c>
      <c r="G106" s="300">
        <v>6350</v>
      </c>
      <c r="H106" s="117">
        <f t="shared" si="23"/>
        <v>7.2166999999978998E-2</v>
      </c>
      <c r="I106" s="9">
        <v>90.031694999999999</v>
      </c>
      <c r="J106" s="389">
        <f t="shared" si="24"/>
        <v>168.11313799999999</v>
      </c>
      <c r="K106" s="115" t="s">
        <v>74</v>
      </c>
      <c r="L106" s="300"/>
      <c r="M106" s="117" t="e">
        <f t="shared" ref="M106:M112" si="27">K106-J106</f>
        <v>#VALUE!</v>
      </c>
      <c r="N106" s="9">
        <v>120.04226</v>
      </c>
      <c r="O106" s="118">
        <f t="shared" si="25"/>
        <v>138.10257300000001</v>
      </c>
      <c r="P106" s="115" t="s">
        <v>93</v>
      </c>
      <c r="Q106" s="116"/>
      <c r="R106" s="117"/>
      <c r="S106" s="71">
        <v>162.05282</v>
      </c>
      <c r="T106" s="139">
        <f t="shared" si="26"/>
        <v>420.197653</v>
      </c>
      <c r="U106" s="115">
        <v>420.0607</v>
      </c>
      <c r="V106" s="116">
        <v>2523</v>
      </c>
      <c r="W106" s="393">
        <f>U106-T106</f>
        <v>-0.13695300000000543</v>
      </c>
      <c r="X106" s="690" t="s">
        <v>549</v>
      </c>
      <c r="Y106" s="129">
        <v>420.20202</v>
      </c>
      <c r="Z106" s="691">
        <f>U106-Y106</f>
        <v>-0.14132000000000744</v>
      </c>
    </row>
    <row r="107" spans="2:26">
      <c r="B107" s="41"/>
      <c r="C107" s="18" t="s">
        <v>459</v>
      </c>
      <c r="D107" s="12">
        <v>4</v>
      </c>
      <c r="E107" s="70">
        <v>372.18776000000003</v>
      </c>
      <c r="F107" s="115">
        <v>372.28660000000002</v>
      </c>
      <c r="G107" s="300">
        <v>15450</v>
      </c>
      <c r="H107" s="117">
        <f t="shared" si="23"/>
        <v>9.8839999999995598E-2</v>
      </c>
      <c r="I107" s="9">
        <v>90.031694999999999</v>
      </c>
      <c r="J107" s="389">
        <f t="shared" si="24"/>
        <v>282.15606500000001</v>
      </c>
      <c r="K107" s="389">
        <v>282.34629999999999</v>
      </c>
      <c r="L107" s="420">
        <v>1609</v>
      </c>
      <c r="M107" s="117">
        <f t="shared" si="27"/>
        <v>0.19023499999997284</v>
      </c>
      <c r="N107" s="9">
        <v>120.04226</v>
      </c>
      <c r="O107" s="118">
        <f t="shared" si="25"/>
        <v>252.14550000000003</v>
      </c>
      <c r="P107" s="118">
        <v>252.30009999999999</v>
      </c>
      <c r="Q107" s="298">
        <v>1569</v>
      </c>
      <c r="R107" s="391">
        <f>P107-O107</f>
        <v>0.15459999999995944</v>
      </c>
      <c r="S107" s="71">
        <v>162.05282</v>
      </c>
      <c r="T107" s="139">
        <f t="shared" si="26"/>
        <v>534.24058000000002</v>
      </c>
      <c r="U107" s="115">
        <v>534.67470000000003</v>
      </c>
      <c r="V107" s="116">
        <v>4890</v>
      </c>
      <c r="W107" s="393">
        <f>U107-T107</f>
        <v>0.43412000000000717</v>
      </c>
    </row>
    <row r="108" spans="2:26">
      <c r="B108" s="41"/>
      <c r="C108" s="18" t="s">
        <v>79</v>
      </c>
      <c r="D108" s="12">
        <v>5</v>
      </c>
      <c r="E108" s="70">
        <v>558.26707299999998</v>
      </c>
      <c r="F108" s="115">
        <v>558.21190000000001</v>
      </c>
      <c r="G108" s="300">
        <v>39820</v>
      </c>
      <c r="H108" s="117">
        <f t="shared" si="23"/>
        <v>-5.5172999999967942E-2</v>
      </c>
      <c r="I108" s="9">
        <v>90.031694999999999</v>
      </c>
      <c r="J108" s="389">
        <f t="shared" si="24"/>
        <v>468.23537799999997</v>
      </c>
      <c r="K108" s="115">
        <v>468.6653</v>
      </c>
      <c r="L108" s="300">
        <v>1068</v>
      </c>
      <c r="M108" s="487">
        <f t="shared" si="27"/>
        <v>0.42992200000003322</v>
      </c>
      <c r="N108" s="9">
        <v>120.04226</v>
      </c>
      <c r="O108" s="118">
        <f t="shared" si="25"/>
        <v>438.22481299999998</v>
      </c>
      <c r="P108" s="118">
        <v>437.87290000000002</v>
      </c>
      <c r="Q108" s="298">
        <v>4332</v>
      </c>
      <c r="R108" s="393">
        <f>P108-O108</f>
        <v>-0.35191299999996772</v>
      </c>
      <c r="S108" s="71">
        <v>162.05282</v>
      </c>
      <c r="T108" s="139">
        <f t="shared" si="26"/>
        <v>720.31989299999998</v>
      </c>
      <c r="U108" s="139">
        <v>720.17849999999999</v>
      </c>
      <c r="V108" s="140">
        <v>3000</v>
      </c>
      <c r="W108" s="391">
        <f>U108-T108</f>
        <v>-0.14139299999999366</v>
      </c>
    </row>
    <row r="109" spans="2:26">
      <c r="B109" s="41"/>
      <c r="C109" s="18" t="s">
        <v>54</v>
      </c>
      <c r="D109" s="12">
        <v>6</v>
      </c>
      <c r="E109" s="70">
        <v>657.33548699999994</v>
      </c>
      <c r="F109" s="115">
        <v>657.32050000000004</v>
      </c>
      <c r="G109" s="300">
        <v>19160</v>
      </c>
      <c r="H109" s="117">
        <f t="shared" si="23"/>
        <v>-1.4986999999905493E-2</v>
      </c>
      <c r="I109" s="9">
        <v>90.031694999999999</v>
      </c>
      <c r="J109" s="389">
        <f t="shared" si="24"/>
        <v>567.30379199999993</v>
      </c>
      <c r="K109" s="389">
        <v>567.39080000000001</v>
      </c>
      <c r="L109" s="420">
        <v>6774</v>
      </c>
      <c r="M109" s="117">
        <f t="shared" si="27"/>
        <v>8.7008000000082575E-2</v>
      </c>
      <c r="N109" s="9">
        <v>120.04226</v>
      </c>
      <c r="O109" s="118">
        <f t="shared" si="25"/>
        <v>537.29322699999989</v>
      </c>
      <c r="P109" s="118">
        <v>537.08810000000005</v>
      </c>
      <c r="Q109" s="298">
        <v>19070</v>
      </c>
      <c r="R109" s="393">
        <f>P109-O109</f>
        <v>-0.20512699999983397</v>
      </c>
      <c r="S109" s="71">
        <v>162.05282</v>
      </c>
      <c r="T109" s="139">
        <f t="shared" si="26"/>
        <v>819.38830699999994</v>
      </c>
      <c r="U109" s="115" t="s">
        <v>74</v>
      </c>
      <c r="V109" s="116"/>
      <c r="W109" s="391"/>
    </row>
    <row r="110" spans="2:26">
      <c r="B110" s="41"/>
      <c r="C110" s="15" t="s">
        <v>56</v>
      </c>
      <c r="D110" s="12">
        <v>7</v>
      </c>
      <c r="E110" s="70">
        <v>922.39749200000006</v>
      </c>
      <c r="F110" s="115">
        <v>922.57690000000002</v>
      </c>
      <c r="G110" s="300">
        <v>2385</v>
      </c>
      <c r="H110" s="117">
        <f t="shared" si="23"/>
        <v>0.17940799999996671</v>
      </c>
      <c r="I110" s="9">
        <v>90.031694999999999</v>
      </c>
      <c r="J110" s="389">
        <f t="shared" si="24"/>
        <v>832.36579700000004</v>
      </c>
      <c r="K110" s="389">
        <v>832.54610000000002</v>
      </c>
      <c r="L110" s="420">
        <v>5827</v>
      </c>
      <c r="M110" s="117">
        <f t="shared" si="27"/>
        <v>0.18030299999998078</v>
      </c>
      <c r="N110" s="9">
        <v>120.04226</v>
      </c>
      <c r="O110" s="118">
        <f t="shared" si="25"/>
        <v>802.35523200000011</v>
      </c>
      <c r="P110" s="115" t="s">
        <v>74</v>
      </c>
      <c r="Q110" s="300"/>
      <c r="R110" s="393"/>
      <c r="S110" s="71">
        <v>162.05282</v>
      </c>
      <c r="T110" s="139">
        <f t="shared" si="26"/>
        <v>1084.4503119999999</v>
      </c>
      <c r="U110" s="139">
        <v>1084.5023000000001</v>
      </c>
      <c r="V110" s="140">
        <v>3251</v>
      </c>
      <c r="W110" s="391">
        <f>U110-T110</f>
        <v>5.1988000000164902E-2</v>
      </c>
    </row>
    <row r="111" spans="2:26">
      <c r="C111" s="18" t="s">
        <v>76</v>
      </c>
      <c r="D111" s="12">
        <v>8</v>
      </c>
      <c r="E111" s="12">
        <v>993.43460500000003</v>
      </c>
      <c r="F111" s="5">
        <v>993.66790000000003</v>
      </c>
      <c r="G111" s="300">
        <v>6577</v>
      </c>
      <c r="H111" s="117">
        <f t="shared" si="23"/>
        <v>0.23329499999999825</v>
      </c>
      <c r="I111" s="9">
        <v>90.031694999999999</v>
      </c>
      <c r="J111" s="389">
        <f t="shared" si="24"/>
        <v>903.40291000000002</v>
      </c>
      <c r="K111" s="482">
        <v>903.64200000000005</v>
      </c>
      <c r="L111" s="420">
        <v>4256</v>
      </c>
      <c r="M111" s="117">
        <f t="shared" si="27"/>
        <v>0.23909000000003289</v>
      </c>
      <c r="N111" s="9">
        <v>120.04226</v>
      </c>
      <c r="O111" s="118">
        <f t="shared" si="25"/>
        <v>873.39234499999998</v>
      </c>
      <c r="P111" s="7">
        <v>873.66610000000003</v>
      </c>
      <c r="Q111" s="298">
        <v>2206</v>
      </c>
      <c r="R111" s="393">
        <f>P111-O111</f>
        <v>0.27375500000005104</v>
      </c>
      <c r="S111" s="71">
        <v>162.05282</v>
      </c>
      <c r="T111" s="139">
        <f t="shared" si="26"/>
        <v>1155.487425</v>
      </c>
      <c r="U111" s="5" t="s">
        <v>74</v>
      </c>
      <c r="V111" s="5"/>
      <c r="W111" s="5"/>
    </row>
    <row r="112" spans="2:26">
      <c r="C112" s="13" t="s">
        <v>76</v>
      </c>
      <c r="D112" s="12">
        <v>9</v>
      </c>
      <c r="E112" s="12">
        <v>1064.4717189999999</v>
      </c>
      <c r="F112" s="5">
        <v>1064.5743</v>
      </c>
      <c r="G112" s="300">
        <v>4214</v>
      </c>
      <c r="H112" s="117">
        <f t="shared" si="23"/>
        <v>0.10258100000010018</v>
      </c>
      <c r="I112" s="9">
        <v>90.031694999999999</v>
      </c>
      <c r="J112" s="389">
        <f t="shared" si="24"/>
        <v>974.44002399999988</v>
      </c>
      <c r="K112" s="482">
        <v>974.24770000000001</v>
      </c>
      <c r="L112" s="482">
        <v>885</v>
      </c>
      <c r="M112" s="117">
        <f t="shared" si="27"/>
        <v>-0.19232399999987138</v>
      </c>
      <c r="N112" s="9">
        <v>120.04226</v>
      </c>
      <c r="O112" s="118">
        <f t="shared" si="25"/>
        <v>944.42945899999995</v>
      </c>
      <c r="P112" s="7">
        <v>944.67600000000004</v>
      </c>
      <c r="Q112" s="298">
        <v>734.8</v>
      </c>
      <c r="R112" s="117">
        <f>P112-O112</f>
        <v>0.24654100000009294</v>
      </c>
      <c r="S112" s="71">
        <v>162.05282</v>
      </c>
      <c r="T112" s="139">
        <f t="shared" si="26"/>
        <v>1226.524539</v>
      </c>
      <c r="U112" s="5" t="s">
        <v>93</v>
      </c>
      <c r="V112" s="5"/>
      <c r="W112" s="5"/>
    </row>
    <row r="113" spans="2:23">
      <c r="C113" s="13" t="s">
        <v>49</v>
      </c>
      <c r="D113" s="12">
        <v>10</v>
      </c>
      <c r="E113" s="12"/>
      <c r="F113" s="5"/>
      <c r="G113" s="300"/>
      <c r="H113" s="117"/>
      <c r="I113" s="9"/>
      <c r="J113" s="389"/>
      <c r="K113" s="5"/>
      <c r="L113" s="513"/>
      <c r="M113" s="117"/>
      <c r="N113" s="9"/>
      <c r="O113" s="118"/>
      <c r="P113" s="5"/>
      <c r="Q113" s="5"/>
      <c r="R113" s="5"/>
      <c r="S113" s="71"/>
      <c r="T113" s="139"/>
      <c r="U113" s="5"/>
      <c r="V113" s="116"/>
      <c r="W113" s="5"/>
    </row>
    <row r="114" spans="2:23">
      <c r="C114" s="3"/>
      <c r="D114" s="404"/>
      <c r="E114" s="3"/>
      <c r="F114" s="3"/>
      <c r="G114" s="38">
        <f>SUM(G105:G113)</f>
        <v>147146</v>
      </c>
      <c r="H114" s="3"/>
      <c r="I114" s="3"/>
      <c r="J114" s="3"/>
      <c r="K114" s="3"/>
      <c r="L114" s="38">
        <f>SUM(L107:L113)</f>
        <v>20419</v>
      </c>
      <c r="M114" s="3"/>
      <c r="N114" s="3"/>
      <c r="O114" s="3"/>
      <c r="P114" s="3"/>
      <c r="Q114" s="38">
        <f>SUM(Q107:Q113)</f>
        <v>27911.8</v>
      </c>
      <c r="R114" s="3"/>
      <c r="S114" s="695"/>
      <c r="T114" s="404"/>
      <c r="U114" s="3"/>
      <c r="V114" s="38">
        <f>SUM(V105:V113)</f>
        <v>13965.3</v>
      </c>
      <c r="W114" s="3"/>
    </row>
    <row r="115" spans="2:23">
      <c r="D115" s="9"/>
      <c r="T115" s="9"/>
      <c r="V115" s="46"/>
    </row>
    <row r="116" spans="2:23">
      <c r="C116" s="41"/>
      <c r="E116" s="11" t="s">
        <v>67</v>
      </c>
      <c r="F116" s="11" t="s">
        <v>68</v>
      </c>
      <c r="G116" s="11" t="s">
        <v>64</v>
      </c>
      <c r="H116" s="41" t="s">
        <v>137</v>
      </c>
      <c r="I116" s="9"/>
      <c r="T116" s="9"/>
    </row>
    <row r="117" spans="2:23">
      <c r="B117" s="41" t="s">
        <v>142</v>
      </c>
      <c r="C117" s="90" t="s">
        <v>139</v>
      </c>
      <c r="E117" s="9">
        <v>1030.51384547</v>
      </c>
      <c r="F117" s="9">
        <v>1030.6774</v>
      </c>
      <c r="G117">
        <v>449.4</v>
      </c>
      <c r="H117" s="92">
        <f>F117-E117</f>
        <v>0.16355453000005582</v>
      </c>
      <c r="I117" s="9" t="s">
        <v>300</v>
      </c>
      <c r="T117" s="9"/>
      <c r="V117" s="46"/>
    </row>
    <row r="118" spans="2:23">
      <c r="B118" s="41" t="s">
        <v>142</v>
      </c>
      <c r="C118" s="90" t="s">
        <v>141</v>
      </c>
      <c r="E118" s="9">
        <v>515.76056073500001</v>
      </c>
      <c r="F118" s="9">
        <v>516.11379999999997</v>
      </c>
      <c r="G118" s="46">
        <v>62770</v>
      </c>
      <c r="H118" s="92">
        <f t="shared" ref="H118:H123" si="28">F118-E118</f>
        <v>0.3532392649999565</v>
      </c>
      <c r="I118" s="9"/>
      <c r="T118" s="9"/>
      <c r="V118" s="46"/>
    </row>
    <row r="119" spans="2:23">
      <c r="B119" s="41" t="s">
        <v>144</v>
      </c>
      <c r="C119" s="90" t="s">
        <v>139</v>
      </c>
      <c r="E119" s="9">
        <v>1048.5244254700001</v>
      </c>
      <c r="F119" s="9">
        <v>1048.6824999999999</v>
      </c>
      <c r="G119" s="46">
        <v>14050</v>
      </c>
      <c r="H119" s="92">
        <f t="shared" si="28"/>
        <v>0.15807452999979432</v>
      </c>
      <c r="I119" s="9" t="s">
        <v>301</v>
      </c>
      <c r="T119" s="9"/>
      <c r="V119" s="46"/>
    </row>
    <row r="120" spans="2:23">
      <c r="B120" s="41" t="s">
        <v>144</v>
      </c>
      <c r="C120" s="90" t="s">
        <v>141</v>
      </c>
      <c r="E120" s="9">
        <v>524.76585073500007</v>
      </c>
      <c r="F120" s="9">
        <v>524.9547</v>
      </c>
      <c r="G120" s="46">
        <v>731000</v>
      </c>
      <c r="H120" s="92">
        <f t="shared" si="28"/>
        <v>0.18884926499993071</v>
      </c>
      <c r="I120" s="9"/>
      <c r="L120" s="4" t="s">
        <v>522</v>
      </c>
      <c r="M120" s="41" t="s">
        <v>137</v>
      </c>
    </row>
    <row r="121" spans="2:23">
      <c r="B121" s="41" t="s">
        <v>213</v>
      </c>
      <c r="C121" s="90" t="s">
        <v>141</v>
      </c>
      <c r="E121" s="9">
        <v>530.76583873499999</v>
      </c>
      <c r="F121" s="129">
        <v>530.38530000000003</v>
      </c>
      <c r="G121" s="147">
        <v>8914</v>
      </c>
      <c r="H121" s="301">
        <f t="shared" si="28"/>
        <v>-0.38053873499995916</v>
      </c>
      <c r="I121" s="129" t="s">
        <v>517</v>
      </c>
      <c r="J121" s="4" t="s">
        <v>214</v>
      </c>
      <c r="K121" s="613" t="s">
        <v>526</v>
      </c>
      <c r="L121" s="4">
        <v>530.27215799999999</v>
      </c>
      <c r="M121" s="301">
        <f>F121-L121</f>
        <v>0.11314200000003893</v>
      </c>
    </row>
    <row r="122" spans="2:23">
      <c r="B122" s="41" t="s">
        <v>215</v>
      </c>
      <c r="C122" s="90" t="s">
        <v>141</v>
      </c>
      <c r="E122" s="9">
        <v>545.77112073500007</v>
      </c>
      <c r="F122" s="9">
        <v>545.9674</v>
      </c>
      <c r="G122" s="46">
        <v>30080</v>
      </c>
      <c r="H122" s="92">
        <f t="shared" si="28"/>
        <v>0.19627926499993009</v>
      </c>
      <c r="I122" s="9" t="s">
        <v>216</v>
      </c>
    </row>
    <row r="123" spans="2:23">
      <c r="B123" s="41" t="s">
        <v>217</v>
      </c>
      <c r="C123" s="90" t="s">
        <v>141</v>
      </c>
      <c r="E123" s="9">
        <v>560.77640323500009</v>
      </c>
      <c r="F123" s="9">
        <v>561.04989999999998</v>
      </c>
      <c r="G123" s="46">
        <v>9825</v>
      </c>
      <c r="H123" s="92">
        <f t="shared" si="28"/>
        <v>0.27349676499989073</v>
      </c>
      <c r="I123" s="9" t="s">
        <v>149</v>
      </c>
      <c r="J123" t="s">
        <v>218</v>
      </c>
    </row>
  </sheetData>
  <hyperlinks>
    <hyperlink ref="A4" r:id="rId1" xr:uid="{961A367F-2F2E-4AF7-B786-483F8AA719A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3FF76-0581-4672-A276-68CF3B2484D7}">
  <dimension ref="A1:EC171"/>
  <sheetViews>
    <sheetView topLeftCell="A3" zoomScale="46" zoomScaleNormal="46" workbookViewId="0">
      <selection activeCell="BL30" sqref="BL30"/>
    </sheetView>
  </sheetViews>
  <sheetFormatPr defaultRowHeight="14.4"/>
  <cols>
    <col min="9" max="9" width="10.6640625" customWidth="1"/>
    <col min="10" max="10" width="10" customWidth="1"/>
    <col min="16" max="16" width="13.6640625" bestFit="1" customWidth="1"/>
    <col min="17" max="21" width="0" hidden="1" customWidth="1"/>
    <col min="22" max="23" width="10.33203125" hidden="1" customWidth="1"/>
    <col min="24" max="24" width="13.5546875" hidden="1" customWidth="1"/>
    <col min="25" max="25" width="9.44140625" hidden="1" customWidth="1"/>
    <col min="26" max="29" width="0" hidden="1" customWidth="1"/>
    <col min="30" max="30" width="11.33203125" customWidth="1"/>
    <col min="31" max="31" width="10" customWidth="1"/>
    <col min="34" max="34" width="12.44140625" customWidth="1"/>
    <col min="35" max="35" width="11.6640625" customWidth="1"/>
    <col min="36" max="36" width="11.33203125" customWidth="1"/>
    <col min="38" max="38" width="10.44140625" customWidth="1"/>
    <col min="39" max="39" width="9.5546875" bestFit="1" customWidth="1"/>
    <col min="52" max="52" width="10.44140625" customWidth="1"/>
    <col min="54" max="54" width="11.44140625" customWidth="1"/>
    <col min="62" max="62" width="10" customWidth="1"/>
    <col min="68" max="68" width="10.109375" customWidth="1"/>
    <col min="85" max="86" width="10.33203125" bestFit="1" customWidth="1"/>
    <col min="93" max="93" width="10" customWidth="1"/>
    <col min="94" max="94" width="10.33203125" bestFit="1" customWidth="1"/>
    <col min="95" max="95" width="10.109375" customWidth="1"/>
    <col min="117" max="117" width="12" customWidth="1"/>
    <col min="118" max="118" width="10.5546875" customWidth="1"/>
  </cols>
  <sheetData>
    <row r="1" spans="1:67">
      <c r="D1" s="8" t="s">
        <v>2</v>
      </c>
      <c r="E1" s="41" t="s">
        <v>3</v>
      </c>
      <c r="F1" s="8" t="s">
        <v>4</v>
      </c>
      <c r="G1" s="8" t="s">
        <v>554</v>
      </c>
      <c r="H1" s="283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8" t="s">
        <v>17</v>
      </c>
      <c r="T1" s="8" t="s">
        <v>18</v>
      </c>
      <c r="U1" s="8" t="s">
        <v>19</v>
      </c>
      <c r="V1" s="8" t="s">
        <v>20</v>
      </c>
      <c r="W1" s="8" t="s">
        <v>21</v>
      </c>
      <c r="X1" s="8" t="s">
        <v>22</v>
      </c>
      <c r="Y1" s="8" t="s">
        <v>23</v>
      </c>
      <c r="Z1" s="8" t="s">
        <v>24</v>
      </c>
      <c r="AA1" s="8" t="s">
        <v>25</v>
      </c>
      <c r="AB1" s="8" t="s">
        <v>26</v>
      </c>
      <c r="AC1" s="212" t="s">
        <v>27</v>
      </c>
      <c r="BD1" s="41" t="s">
        <v>9</v>
      </c>
      <c r="BE1" s="41" t="s">
        <v>10</v>
      </c>
      <c r="BF1" s="11"/>
      <c r="BG1" s="41" t="s">
        <v>9</v>
      </c>
      <c r="BH1" s="41" t="s">
        <v>10</v>
      </c>
      <c r="BJ1" s="9"/>
    </row>
    <row r="2" spans="1:67">
      <c r="D2" s="696">
        <v>1099</v>
      </c>
      <c r="E2" s="11"/>
      <c r="F2">
        <v>24</v>
      </c>
      <c r="G2" s="697" t="s">
        <v>556</v>
      </c>
      <c r="I2" t="s">
        <v>557</v>
      </c>
      <c r="J2" s="46">
        <v>1.63E-5</v>
      </c>
      <c r="K2" s="2">
        <v>310.89999999999998</v>
      </c>
      <c r="L2" s="698">
        <v>2</v>
      </c>
      <c r="M2">
        <v>599.28104019753698</v>
      </c>
      <c r="N2">
        <v>599.28373296838504</v>
      </c>
      <c r="O2">
        <v>1197.55480392507</v>
      </c>
      <c r="P2">
        <v>1197.5601894700001</v>
      </c>
      <c r="Q2">
        <v>-4.4970974925766001</v>
      </c>
      <c r="R2" t="s">
        <v>30</v>
      </c>
      <c r="S2" t="s">
        <v>31</v>
      </c>
      <c r="T2">
        <v>310.92970900178</v>
      </c>
      <c r="U2">
        <v>44.796509947751801</v>
      </c>
      <c r="V2" t="s">
        <v>32</v>
      </c>
      <c r="W2" t="s">
        <v>33</v>
      </c>
      <c r="X2" t="s">
        <v>558</v>
      </c>
      <c r="Y2" t="s">
        <v>559</v>
      </c>
      <c r="Z2">
        <v>29.010300000000001</v>
      </c>
      <c r="AB2">
        <v>1196.5474999999999</v>
      </c>
      <c r="AC2" s="9">
        <v>1196.5528999999999</v>
      </c>
      <c r="BD2" s="2">
        <v>535</v>
      </c>
      <c r="BE2" s="698">
        <v>2</v>
      </c>
      <c r="BG2" s="2">
        <v>788.4</v>
      </c>
      <c r="BH2" s="456">
        <v>3</v>
      </c>
      <c r="BJ2" s="9"/>
    </row>
    <row r="3" spans="1:67" ht="14.4" customHeight="1">
      <c r="B3" s="311" t="s">
        <v>827</v>
      </c>
      <c r="C3" s="311"/>
      <c r="D3" s="696">
        <v>1522</v>
      </c>
      <c r="E3" s="11"/>
      <c r="F3" s="52">
        <v>75</v>
      </c>
      <c r="G3" s="697" t="s">
        <v>560</v>
      </c>
      <c r="I3" s="87" t="s">
        <v>561</v>
      </c>
      <c r="J3" s="46">
        <v>4.5000000000000003E-5</v>
      </c>
      <c r="K3" s="2">
        <v>370.1</v>
      </c>
      <c r="L3" s="698">
        <v>2</v>
      </c>
      <c r="M3">
        <v>849.36688691210804</v>
      </c>
      <c r="N3">
        <v>849.37045396838505</v>
      </c>
      <c r="O3">
        <v>1697.7264973542201</v>
      </c>
      <c r="P3">
        <v>1697.7336314700001</v>
      </c>
      <c r="Q3">
        <v>-4.20214081358814</v>
      </c>
      <c r="R3" t="s">
        <v>30</v>
      </c>
      <c r="S3" t="s">
        <v>333</v>
      </c>
      <c r="T3">
        <v>328.41788229070301</v>
      </c>
      <c r="U3">
        <v>31.4626381013863</v>
      </c>
      <c r="V3" t="s">
        <v>32</v>
      </c>
      <c r="W3" t="s">
        <v>33</v>
      </c>
      <c r="X3" t="s">
        <v>562</v>
      </c>
      <c r="Y3" t="s">
        <v>563</v>
      </c>
      <c r="Z3">
        <v>33.511200000000002</v>
      </c>
      <c r="AB3">
        <v>1696.7192</v>
      </c>
      <c r="AC3" s="92">
        <v>1696.7264</v>
      </c>
      <c r="BD3" s="2">
        <v>533.4</v>
      </c>
      <c r="BE3" s="698">
        <v>2</v>
      </c>
      <c r="BG3" s="2">
        <v>776.8</v>
      </c>
      <c r="BH3" s="456">
        <v>3</v>
      </c>
      <c r="BJ3" s="9"/>
      <c r="BL3" s="6"/>
      <c r="BM3" s="6"/>
      <c r="BN3" s="6"/>
      <c r="BO3" s="6"/>
    </row>
    <row r="4" spans="1:67" ht="14.4" customHeight="1">
      <c r="A4" s="696">
        <v>1099</v>
      </c>
      <c r="C4" s="311" t="s">
        <v>555</v>
      </c>
      <c r="D4" s="696">
        <v>1058</v>
      </c>
      <c r="E4" s="699" t="s">
        <v>564</v>
      </c>
      <c r="F4">
        <v>80</v>
      </c>
      <c r="G4" s="697" t="s">
        <v>565</v>
      </c>
      <c r="I4" t="s">
        <v>452</v>
      </c>
      <c r="J4" s="46">
        <v>2.1500000000000002E-6</v>
      </c>
      <c r="K4" s="2">
        <v>392.3</v>
      </c>
      <c r="L4" s="698">
        <v>2</v>
      </c>
      <c r="M4">
        <v>798.84614665793902</v>
      </c>
      <c r="N4">
        <v>798.84661096838499</v>
      </c>
      <c r="O4">
        <v>1596.68501684588</v>
      </c>
      <c r="P4">
        <v>1596.68594547</v>
      </c>
      <c r="Q4">
        <v>-0.58159472458685901</v>
      </c>
      <c r="R4" t="s">
        <v>30</v>
      </c>
      <c r="S4" t="s">
        <v>31</v>
      </c>
      <c r="T4">
        <v>392.29828729263102</v>
      </c>
      <c r="U4">
        <v>392.29828729263102</v>
      </c>
      <c r="V4" t="s">
        <v>32</v>
      </c>
      <c r="W4" t="s">
        <v>33</v>
      </c>
      <c r="X4" t="s">
        <v>566</v>
      </c>
      <c r="Y4" t="s">
        <v>567</v>
      </c>
      <c r="Z4">
        <v>28.410900000000002</v>
      </c>
      <c r="AB4">
        <v>1595.6777</v>
      </c>
      <c r="AC4" s="92">
        <v>1595.6786999999999</v>
      </c>
      <c r="BD4" s="2">
        <v>505.2</v>
      </c>
      <c r="BE4" s="698">
        <v>2</v>
      </c>
      <c r="BG4" s="2">
        <v>690.2</v>
      </c>
      <c r="BH4" s="456">
        <v>3</v>
      </c>
      <c r="BJ4" s="9"/>
    </row>
    <row r="5" spans="1:67">
      <c r="A5" s="700">
        <v>1509</v>
      </c>
      <c r="B5" t="s">
        <v>728</v>
      </c>
      <c r="C5" s="311" t="s">
        <v>729</v>
      </c>
      <c r="D5" s="696">
        <v>623</v>
      </c>
      <c r="E5" s="11"/>
      <c r="F5">
        <v>87</v>
      </c>
      <c r="G5" s="697" t="s">
        <v>47</v>
      </c>
      <c r="I5" t="s">
        <v>568</v>
      </c>
      <c r="J5" s="46">
        <v>4.4400000000000004E-3</v>
      </c>
      <c r="K5" s="2">
        <v>151.69999999999999</v>
      </c>
      <c r="L5" s="698">
        <v>2</v>
      </c>
      <c r="M5">
        <v>562.25362238471303</v>
      </c>
      <c r="N5">
        <v>562.25604096838504</v>
      </c>
      <c r="O5">
        <v>1123.4999682994301</v>
      </c>
      <c r="P5">
        <v>1123.5048054700001</v>
      </c>
      <c r="Q5">
        <v>-4.3054293580758403</v>
      </c>
      <c r="R5" t="s">
        <v>30</v>
      </c>
      <c r="S5" t="s">
        <v>569</v>
      </c>
      <c r="T5">
        <v>52.897046209446103</v>
      </c>
      <c r="U5">
        <v>52.897046209446103</v>
      </c>
      <c r="V5" t="s">
        <v>32</v>
      </c>
      <c r="W5" t="s">
        <v>33</v>
      </c>
      <c r="X5" t="s">
        <v>570</v>
      </c>
      <c r="Y5" t="s">
        <v>571</v>
      </c>
      <c r="Z5">
        <v>20.4099</v>
      </c>
      <c r="AB5">
        <v>1122.4927</v>
      </c>
      <c r="AC5" s="92">
        <v>1122.4974999999999</v>
      </c>
      <c r="BD5" s="2">
        <v>465.3</v>
      </c>
      <c r="BE5" s="698">
        <v>2</v>
      </c>
      <c r="BG5" s="2">
        <v>564.29999999999995</v>
      </c>
      <c r="BH5" s="456">
        <v>3</v>
      </c>
      <c r="BJ5" s="9"/>
    </row>
    <row r="6" spans="1:67">
      <c r="A6" s="473">
        <v>35286</v>
      </c>
      <c r="B6" t="s">
        <v>732</v>
      </c>
      <c r="C6" s="311" t="s">
        <v>733</v>
      </c>
      <c r="D6" s="696">
        <v>630</v>
      </c>
      <c r="E6" s="11"/>
      <c r="F6" s="52">
        <v>87</v>
      </c>
      <c r="G6" s="697" t="s">
        <v>572</v>
      </c>
      <c r="I6" s="87" t="s">
        <v>573</v>
      </c>
      <c r="J6" s="46">
        <v>5.3E-3</v>
      </c>
      <c r="K6" s="2">
        <v>161.6</v>
      </c>
      <c r="L6" s="698">
        <v>2</v>
      </c>
      <c r="M6">
        <v>562.74597767142404</v>
      </c>
      <c r="N6">
        <v>562.74804896838498</v>
      </c>
      <c r="O6">
        <v>1124.4846788728501</v>
      </c>
      <c r="P6">
        <v>1124.4888214699999</v>
      </c>
      <c r="Q6">
        <v>-3.6839825116573799</v>
      </c>
      <c r="R6" t="s">
        <v>30</v>
      </c>
      <c r="S6" t="s">
        <v>569</v>
      </c>
      <c r="T6">
        <v>47.276751074521201</v>
      </c>
      <c r="U6">
        <v>47.276751074521201</v>
      </c>
      <c r="V6" t="s">
        <v>32</v>
      </c>
      <c r="W6" t="s">
        <v>33</v>
      </c>
      <c r="X6" t="s">
        <v>574</v>
      </c>
      <c r="Y6" t="s">
        <v>575</v>
      </c>
      <c r="Z6">
        <v>21.098700000000001</v>
      </c>
      <c r="AB6">
        <v>1123.4774</v>
      </c>
      <c r="AC6" s="92">
        <v>1123.4815000000001</v>
      </c>
      <c r="BD6" s="2">
        <v>428.1</v>
      </c>
      <c r="BE6" s="698">
        <v>2</v>
      </c>
      <c r="BG6" s="2">
        <v>529.9</v>
      </c>
      <c r="BH6" s="456">
        <v>3</v>
      </c>
      <c r="BJ6" s="9"/>
    </row>
    <row r="7" spans="1:67">
      <c r="A7" s="711">
        <v>29210</v>
      </c>
      <c r="B7" t="s">
        <v>732</v>
      </c>
      <c r="C7" s="311" t="s">
        <v>734</v>
      </c>
      <c r="D7" s="696">
        <v>1059</v>
      </c>
      <c r="E7" s="11"/>
      <c r="F7">
        <v>87</v>
      </c>
      <c r="G7" s="697" t="s">
        <v>576</v>
      </c>
      <c r="I7" t="s">
        <v>568</v>
      </c>
      <c r="J7" s="46">
        <v>4.2099999999999999E-4</v>
      </c>
      <c r="K7" s="2">
        <v>162.19999999999999</v>
      </c>
      <c r="L7" s="698">
        <v>2</v>
      </c>
      <c r="M7">
        <v>667.322794058059</v>
      </c>
      <c r="N7">
        <v>667.32445096838501</v>
      </c>
      <c r="O7">
        <v>1333.63831164612</v>
      </c>
      <c r="P7">
        <v>1333.64162547</v>
      </c>
      <c r="Q7">
        <v>-2.4847933807181102</v>
      </c>
      <c r="R7" t="s">
        <v>30</v>
      </c>
      <c r="S7" t="s">
        <v>569</v>
      </c>
      <c r="T7">
        <v>162.15385378099899</v>
      </c>
      <c r="U7">
        <v>162.15385378099899</v>
      </c>
      <c r="V7" t="s">
        <v>32</v>
      </c>
      <c r="W7" t="s">
        <v>33</v>
      </c>
      <c r="X7" t="s">
        <v>577</v>
      </c>
      <c r="Y7" t="s">
        <v>578</v>
      </c>
      <c r="Z7">
        <v>28.483799999999999</v>
      </c>
      <c r="AB7">
        <v>1332.6310000000001</v>
      </c>
      <c r="AC7" s="92">
        <v>1332.6342999999999</v>
      </c>
      <c r="BD7" s="2">
        <v>399.6</v>
      </c>
      <c r="BE7" s="698">
        <v>2</v>
      </c>
      <c r="BG7" s="2">
        <v>498.5</v>
      </c>
      <c r="BH7" s="456">
        <v>3</v>
      </c>
      <c r="BJ7" s="9"/>
    </row>
    <row r="8" spans="1:67">
      <c r="A8" s="716">
        <v>1664</v>
      </c>
      <c r="B8" t="s">
        <v>735</v>
      </c>
      <c r="C8" s="311" t="s">
        <v>736</v>
      </c>
      <c r="D8" s="696">
        <v>757</v>
      </c>
      <c r="E8" s="11"/>
      <c r="F8" s="52">
        <v>104</v>
      </c>
      <c r="G8" s="697" t="s">
        <v>579</v>
      </c>
      <c r="I8" s="87" t="s">
        <v>580</v>
      </c>
      <c r="J8" s="46">
        <v>8.3799999999999996E-7</v>
      </c>
      <c r="K8" s="2">
        <v>399.6</v>
      </c>
      <c r="L8" s="698">
        <v>2</v>
      </c>
      <c r="M8">
        <v>636.28476863075196</v>
      </c>
      <c r="N8">
        <v>636.28719896838504</v>
      </c>
      <c r="O8">
        <v>1271.5622607915</v>
      </c>
      <c r="P8">
        <v>1271.5671214700001</v>
      </c>
      <c r="Q8">
        <v>-3.8225890035353398</v>
      </c>
      <c r="R8" t="s">
        <v>30</v>
      </c>
      <c r="S8" t="s">
        <v>333</v>
      </c>
      <c r="T8">
        <v>399.58509612752101</v>
      </c>
      <c r="U8">
        <v>399.58509612752101</v>
      </c>
      <c r="V8" t="s">
        <v>32</v>
      </c>
      <c r="W8" t="s">
        <v>33</v>
      </c>
      <c r="X8" t="s">
        <v>581</v>
      </c>
      <c r="Y8" t="s">
        <v>582</v>
      </c>
      <c r="Z8">
        <v>24.801300000000001</v>
      </c>
      <c r="AB8">
        <v>1270.5550000000001</v>
      </c>
      <c r="AC8" s="92">
        <v>1270.5598</v>
      </c>
      <c r="BD8" s="2">
        <v>395</v>
      </c>
      <c r="BE8" s="698">
        <v>2</v>
      </c>
      <c r="BG8" s="2">
        <v>413.7</v>
      </c>
      <c r="BH8" s="456">
        <v>3</v>
      </c>
      <c r="BJ8" s="9"/>
    </row>
    <row r="9" spans="1:67">
      <c r="A9" s="715">
        <v>2635</v>
      </c>
      <c r="B9" t="s">
        <v>739</v>
      </c>
      <c r="C9" s="311" t="s">
        <v>740</v>
      </c>
      <c r="D9" s="700">
        <v>1509</v>
      </c>
      <c r="E9" s="701" t="s">
        <v>583</v>
      </c>
      <c r="F9" s="52">
        <v>40</v>
      </c>
      <c r="G9" s="702" t="s">
        <v>584</v>
      </c>
      <c r="I9" s="87" t="s">
        <v>585</v>
      </c>
      <c r="J9" s="46">
        <v>8.65E-8</v>
      </c>
      <c r="K9" s="2">
        <v>465.3</v>
      </c>
      <c r="L9" s="698">
        <v>2</v>
      </c>
      <c r="M9">
        <v>716.32928870000001</v>
      </c>
      <c r="N9">
        <v>716.32665399999996</v>
      </c>
      <c r="O9">
        <v>1431.6513010000001</v>
      </c>
      <c r="P9">
        <v>1431.646031</v>
      </c>
      <c r="Q9">
        <v>3.6806372170000001</v>
      </c>
      <c r="R9" t="s">
        <v>30</v>
      </c>
      <c r="S9" t="s">
        <v>31</v>
      </c>
      <c r="T9">
        <v>465.28834610000001</v>
      </c>
      <c r="U9">
        <v>465.28834610000001</v>
      </c>
      <c r="V9" t="s">
        <v>32</v>
      </c>
      <c r="W9" t="s">
        <v>33</v>
      </c>
      <c r="X9" t="s">
        <v>586</v>
      </c>
      <c r="Y9" t="s">
        <v>587</v>
      </c>
      <c r="Z9">
        <v>48.588700000000003</v>
      </c>
      <c r="AB9">
        <v>1430.644</v>
      </c>
      <c r="AC9">
        <v>1430.6387999999999</v>
      </c>
      <c r="BD9" s="2">
        <v>392.3</v>
      </c>
      <c r="BE9" s="698">
        <v>2</v>
      </c>
      <c r="BG9" s="2">
        <v>385.1</v>
      </c>
      <c r="BH9" s="456">
        <v>3</v>
      </c>
      <c r="BJ9" s="9"/>
    </row>
    <row r="10" spans="1:67">
      <c r="D10" s="700">
        <v>1319</v>
      </c>
      <c r="E10" s="701" t="s">
        <v>56</v>
      </c>
      <c r="F10">
        <v>40</v>
      </c>
      <c r="G10" s="702" t="s">
        <v>588</v>
      </c>
      <c r="I10" t="s">
        <v>589</v>
      </c>
      <c r="J10" s="46">
        <v>7.8799999999999997E-10</v>
      </c>
      <c r="K10" s="2">
        <v>533.4</v>
      </c>
      <c r="L10" s="698">
        <v>2</v>
      </c>
      <c r="M10">
        <v>715.83479690000001</v>
      </c>
      <c r="N10">
        <v>715.83464600000002</v>
      </c>
      <c r="O10">
        <v>1430.662317</v>
      </c>
      <c r="P10">
        <v>1430.6620150000001</v>
      </c>
      <c r="Q10">
        <v>0.21097222299999999</v>
      </c>
      <c r="R10" t="s">
        <v>30</v>
      </c>
      <c r="S10" t="s">
        <v>31</v>
      </c>
      <c r="T10">
        <v>533.41777560000003</v>
      </c>
      <c r="U10">
        <v>533.41777560000003</v>
      </c>
      <c r="V10" t="s">
        <v>32</v>
      </c>
      <c r="W10" t="s">
        <v>33</v>
      </c>
      <c r="X10" t="s">
        <v>590</v>
      </c>
      <c r="Y10" t="s">
        <v>591</v>
      </c>
      <c r="Z10">
        <v>44.104100000000003</v>
      </c>
      <c r="AB10">
        <v>1429.655</v>
      </c>
      <c r="AC10">
        <v>1429.6547</v>
      </c>
      <c r="BD10" s="2">
        <v>374.6</v>
      </c>
      <c r="BE10" s="698">
        <v>2</v>
      </c>
      <c r="BG10" s="431">
        <v>334.7</v>
      </c>
      <c r="BH10" s="456">
        <v>3</v>
      </c>
      <c r="BJ10" s="9"/>
    </row>
    <row r="11" spans="1:67">
      <c r="D11" s="700">
        <v>1078</v>
      </c>
      <c r="E11" s="703" t="s">
        <v>592</v>
      </c>
      <c r="F11">
        <v>133</v>
      </c>
      <c r="G11" s="702" t="s">
        <v>28</v>
      </c>
      <c r="I11" t="s">
        <v>29</v>
      </c>
      <c r="J11" s="46">
        <v>5.62E-8</v>
      </c>
      <c r="K11" s="2">
        <v>395</v>
      </c>
      <c r="L11" s="698">
        <v>2</v>
      </c>
      <c r="M11">
        <v>719.85401939999997</v>
      </c>
      <c r="N11">
        <v>719.85337100000004</v>
      </c>
      <c r="O11">
        <v>1438.7007619999999</v>
      </c>
      <c r="P11">
        <v>1438.6994649999999</v>
      </c>
      <c r="Q11">
        <v>0.90137881500000006</v>
      </c>
      <c r="R11" t="s">
        <v>30</v>
      </c>
      <c r="S11" t="s">
        <v>31</v>
      </c>
      <c r="T11">
        <v>394.9592955</v>
      </c>
      <c r="U11">
        <v>394.9592955</v>
      </c>
      <c r="V11" t="s">
        <v>32</v>
      </c>
      <c r="W11" t="s">
        <v>33</v>
      </c>
      <c r="X11" t="s">
        <v>593</v>
      </c>
      <c r="Y11" t="s">
        <v>594</v>
      </c>
      <c r="Z11">
        <v>37.363599999999998</v>
      </c>
      <c r="AB11">
        <v>1437.6935000000001</v>
      </c>
      <c r="AC11">
        <v>1437.6922</v>
      </c>
      <c r="BD11" s="2">
        <v>370.1</v>
      </c>
      <c r="BE11" s="698">
        <v>2</v>
      </c>
      <c r="BG11" s="2">
        <v>309.7</v>
      </c>
      <c r="BH11" s="456">
        <v>3</v>
      </c>
      <c r="BJ11" s="9"/>
    </row>
    <row r="12" spans="1:67">
      <c r="D12" s="473">
        <v>35286</v>
      </c>
      <c r="E12" s="704" t="s">
        <v>58</v>
      </c>
      <c r="F12" s="52">
        <v>64</v>
      </c>
      <c r="G12" s="702" t="s">
        <v>595</v>
      </c>
      <c r="H12" s="705"/>
      <c r="I12" s="87" t="s">
        <v>596</v>
      </c>
      <c r="J12" s="46">
        <v>6.4300000000000002E-4</v>
      </c>
      <c r="K12" s="2">
        <v>208.3</v>
      </c>
      <c r="L12" s="698">
        <v>2</v>
      </c>
      <c r="M12">
        <v>1417.6134271907699</v>
      </c>
      <c r="N12">
        <v>1417.61973896839</v>
      </c>
      <c r="O12">
        <v>2834.21957791155</v>
      </c>
      <c r="P12">
        <v>2834.2322014699998</v>
      </c>
      <c r="Q12">
        <v>-4.4539605639340003</v>
      </c>
      <c r="R12" t="s">
        <v>30</v>
      </c>
      <c r="S12" t="s">
        <v>31</v>
      </c>
      <c r="T12">
        <v>208.27562078888201</v>
      </c>
      <c r="U12">
        <v>19.875175789569099</v>
      </c>
      <c r="V12" s="598" t="s">
        <v>32</v>
      </c>
      <c r="W12" t="s">
        <v>33</v>
      </c>
      <c r="X12" t="s">
        <v>597</v>
      </c>
      <c r="Y12" t="s">
        <v>598</v>
      </c>
      <c r="Z12">
        <v>83.075100000000006</v>
      </c>
      <c r="AB12">
        <v>2833.2123000000001</v>
      </c>
      <c r="AC12" s="9">
        <v>2833.2249000000002</v>
      </c>
      <c r="BD12" s="2">
        <v>357.1</v>
      </c>
      <c r="BE12" s="698">
        <v>2</v>
      </c>
      <c r="BG12" s="2">
        <v>300.7</v>
      </c>
      <c r="BH12" s="456">
        <v>3</v>
      </c>
      <c r="BJ12" s="9"/>
    </row>
    <row r="13" spans="1:67">
      <c r="D13" s="473">
        <v>23316</v>
      </c>
      <c r="E13" s="706" t="s">
        <v>286</v>
      </c>
      <c r="F13">
        <v>92</v>
      </c>
      <c r="G13" s="702" t="s">
        <v>599</v>
      </c>
      <c r="H13" s="705"/>
      <c r="I13" t="s">
        <v>600</v>
      </c>
      <c r="J13" s="46">
        <v>5.9500000000000003E-5</v>
      </c>
      <c r="K13" s="2">
        <v>225.3</v>
      </c>
      <c r="L13" s="698">
        <v>2</v>
      </c>
      <c r="M13">
        <v>1184.0995789328299</v>
      </c>
      <c r="N13">
        <v>1184.0927109683901</v>
      </c>
      <c r="O13">
        <v>2367.1918813956599</v>
      </c>
      <c r="P13">
        <v>2367.1781454699999</v>
      </c>
      <c r="Q13">
        <v>5.8026581927891003</v>
      </c>
      <c r="R13" t="s">
        <v>30</v>
      </c>
      <c r="S13" s="598" t="s">
        <v>569</v>
      </c>
      <c r="T13">
        <v>225.258758772454</v>
      </c>
      <c r="U13">
        <v>3.08094366459096</v>
      </c>
      <c r="V13" s="598" t="s">
        <v>32</v>
      </c>
      <c r="W13" t="s">
        <v>33</v>
      </c>
      <c r="X13" t="s">
        <v>601</v>
      </c>
      <c r="Y13" t="s">
        <v>602</v>
      </c>
      <c r="Z13">
        <v>70.119</v>
      </c>
      <c r="AB13">
        <v>2366.1846</v>
      </c>
      <c r="AC13" s="9">
        <v>2366.1709000000001</v>
      </c>
      <c r="BD13" s="2">
        <v>338.5</v>
      </c>
      <c r="BE13" s="698">
        <v>2</v>
      </c>
      <c r="BG13" s="2">
        <v>288.39999999999998</v>
      </c>
      <c r="BH13" s="456">
        <v>3</v>
      </c>
      <c r="BJ13" s="9"/>
    </row>
    <row r="14" spans="1:67">
      <c r="D14" s="473">
        <v>23293</v>
      </c>
      <c r="E14" s="11"/>
      <c r="F14">
        <v>92</v>
      </c>
      <c r="G14" s="702" t="s">
        <v>603</v>
      </c>
      <c r="H14" s="705"/>
      <c r="I14" t="s">
        <v>604</v>
      </c>
      <c r="J14" s="46">
        <v>5.8200000000000002E-6</v>
      </c>
      <c r="K14" s="2">
        <v>281.10000000000002</v>
      </c>
      <c r="L14" s="698">
        <v>2</v>
      </c>
      <c r="M14">
        <v>1184.0996749621099</v>
      </c>
      <c r="N14">
        <v>1184.0927109683801</v>
      </c>
      <c r="O14">
        <v>2367.19207345422</v>
      </c>
      <c r="P14">
        <v>2367.1781454699999</v>
      </c>
      <c r="Q14">
        <v>5.8837921623523499</v>
      </c>
      <c r="R14" t="s">
        <v>30</v>
      </c>
      <c r="S14" s="598" t="s">
        <v>569</v>
      </c>
      <c r="T14">
        <v>281.075958206959</v>
      </c>
      <c r="U14">
        <v>38.935230301274402</v>
      </c>
      <c r="V14" s="598" t="s">
        <v>32</v>
      </c>
      <c r="W14" t="s">
        <v>33</v>
      </c>
      <c r="X14" t="s">
        <v>605</v>
      </c>
      <c r="Y14" t="s">
        <v>606</v>
      </c>
      <c r="Z14">
        <v>69.355400000000003</v>
      </c>
      <c r="AB14">
        <v>2366.1848</v>
      </c>
      <c r="AC14" s="9">
        <v>2366.1709000000001</v>
      </c>
      <c r="BD14" s="2">
        <v>336.4</v>
      </c>
      <c r="BE14" s="698">
        <v>2</v>
      </c>
      <c r="BG14" s="2">
        <v>280.3</v>
      </c>
      <c r="BH14" s="456">
        <v>3</v>
      </c>
      <c r="BJ14" s="9"/>
    </row>
    <row r="15" spans="1:67">
      <c r="D15" s="473">
        <v>26284</v>
      </c>
      <c r="E15" s="11"/>
      <c r="F15">
        <v>92</v>
      </c>
      <c r="G15" s="707" t="s">
        <v>607</v>
      </c>
      <c r="H15" s="705"/>
      <c r="I15" t="s">
        <v>608</v>
      </c>
      <c r="J15" s="46">
        <v>2.2900000000000001E-6</v>
      </c>
      <c r="K15" s="2">
        <v>244.3</v>
      </c>
      <c r="L15" s="708">
        <v>3</v>
      </c>
      <c r="M15">
        <v>879.11871622707201</v>
      </c>
      <c r="N15">
        <v>879.11540913451302</v>
      </c>
      <c r="O15">
        <v>2635.3415957412199</v>
      </c>
      <c r="P15">
        <v>2635.3316744700001</v>
      </c>
      <c r="Q15">
        <v>3.76471444235094</v>
      </c>
      <c r="R15" t="s">
        <v>30</v>
      </c>
      <c r="S15" t="s">
        <v>31</v>
      </c>
      <c r="T15">
        <v>244.29733940398199</v>
      </c>
      <c r="U15">
        <v>24.6788701030132</v>
      </c>
      <c r="V15" s="598" t="s">
        <v>32</v>
      </c>
      <c r="W15" t="s">
        <v>33</v>
      </c>
      <c r="X15" t="s">
        <v>609</v>
      </c>
      <c r="Y15" t="s">
        <v>610</v>
      </c>
      <c r="Z15">
        <v>70.22</v>
      </c>
      <c r="AB15">
        <v>2634.3343</v>
      </c>
      <c r="AC15" s="9">
        <v>2634.3244</v>
      </c>
      <c r="BD15" s="2">
        <v>310.89999999999998</v>
      </c>
      <c r="BE15" s="698">
        <v>2</v>
      </c>
      <c r="BG15" s="2">
        <v>278</v>
      </c>
      <c r="BH15" s="456">
        <v>3</v>
      </c>
      <c r="BJ15" s="9"/>
    </row>
    <row r="16" spans="1:67">
      <c r="D16" s="473">
        <v>27267</v>
      </c>
      <c r="E16" s="11"/>
      <c r="F16">
        <v>92</v>
      </c>
      <c r="G16" s="707" t="s">
        <v>611</v>
      </c>
      <c r="H16" s="705"/>
      <c r="I16" t="s">
        <v>612</v>
      </c>
      <c r="J16" s="46">
        <v>1.7400000000000001E-6</v>
      </c>
      <c r="K16" s="2">
        <v>280.3</v>
      </c>
      <c r="L16" s="708">
        <v>3</v>
      </c>
      <c r="M16">
        <v>879.11747885042496</v>
      </c>
      <c r="N16">
        <v>879.11540913451302</v>
      </c>
      <c r="O16">
        <v>2635.3378836112802</v>
      </c>
      <c r="P16">
        <v>2635.3316744700001</v>
      </c>
      <c r="Q16">
        <v>2.35611378094372</v>
      </c>
      <c r="R16" t="s">
        <v>30</v>
      </c>
      <c r="S16" t="s">
        <v>31</v>
      </c>
      <c r="T16">
        <v>280.27535609636499</v>
      </c>
      <c r="U16">
        <v>80.610917554961006</v>
      </c>
      <c r="V16" s="598" t="s">
        <v>32</v>
      </c>
      <c r="W16" t="s">
        <v>33</v>
      </c>
      <c r="X16" t="s">
        <v>613</v>
      </c>
      <c r="Y16" t="s">
        <v>614</v>
      </c>
      <c r="Z16">
        <v>73.751900000000006</v>
      </c>
      <c r="AB16">
        <v>2634.3305999999998</v>
      </c>
      <c r="AC16" s="9">
        <v>2634.3244</v>
      </c>
      <c r="BD16" s="2">
        <v>281.10000000000002</v>
      </c>
      <c r="BE16" s="698">
        <v>2</v>
      </c>
      <c r="BG16" s="2">
        <v>276.39999999999998</v>
      </c>
      <c r="BH16" s="456">
        <v>3</v>
      </c>
      <c r="BJ16" s="9"/>
    </row>
    <row r="17" spans="4:62">
      <c r="D17" s="473">
        <v>15995</v>
      </c>
      <c r="E17" s="709" t="s">
        <v>57</v>
      </c>
      <c r="F17">
        <v>131</v>
      </c>
      <c r="G17" s="697" t="s">
        <v>615</v>
      </c>
      <c r="H17" s="705"/>
      <c r="I17" t="s">
        <v>452</v>
      </c>
      <c r="J17" s="46">
        <v>1.18E-7</v>
      </c>
      <c r="K17" s="2">
        <v>428.1</v>
      </c>
      <c r="L17" s="698">
        <v>2</v>
      </c>
      <c r="M17">
        <v>854.92881650756101</v>
      </c>
      <c r="N17">
        <v>854.92539096838505</v>
      </c>
      <c r="O17">
        <v>1708.8503565451199</v>
      </c>
      <c r="P17">
        <v>1708.8435054700001</v>
      </c>
      <c r="Q17">
        <v>4.0091881438692099</v>
      </c>
      <c r="R17" t="s">
        <v>30</v>
      </c>
      <c r="S17" t="s">
        <v>31</v>
      </c>
      <c r="T17">
        <v>428.06349152271099</v>
      </c>
      <c r="U17">
        <v>428.06349152271099</v>
      </c>
      <c r="V17" s="598" t="s">
        <v>32</v>
      </c>
      <c r="W17" t="s">
        <v>33</v>
      </c>
      <c r="X17" t="s">
        <v>616</v>
      </c>
      <c r="Y17" t="s">
        <v>617</v>
      </c>
      <c r="Z17">
        <v>33.336199999999998</v>
      </c>
      <c r="AB17">
        <v>1707.8431</v>
      </c>
      <c r="AC17" s="9">
        <v>1707.8362</v>
      </c>
      <c r="BD17" s="2">
        <v>244.5</v>
      </c>
      <c r="BE17" s="698">
        <v>2</v>
      </c>
      <c r="BG17" s="2">
        <v>248.4</v>
      </c>
      <c r="BH17" s="456">
        <v>3</v>
      </c>
      <c r="BJ17" s="9"/>
    </row>
    <row r="18" spans="4:62">
      <c r="D18" s="473">
        <v>3393</v>
      </c>
      <c r="E18" s="710" t="s">
        <v>76</v>
      </c>
      <c r="F18">
        <v>135</v>
      </c>
      <c r="G18" s="697" t="s">
        <v>618</v>
      </c>
      <c r="H18" s="705"/>
      <c r="I18" t="s">
        <v>619</v>
      </c>
      <c r="J18" s="46">
        <v>4.8100000000000001E-8</v>
      </c>
      <c r="K18" s="2">
        <v>374.6</v>
      </c>
      <c r="L18" s="698">
        <v>2</v>
      </c>
      <c r="M18">
        <v>762.36983771615598</v>
      </c>
      <c r="N18">
        <v>762.36717596838503</v>
      </c>
      <c r="O18">
        <v>1523.7323989623101</v>
      </c>
      <c r="P18">
        <v>1523.72707547</v>
      </c>
      <c r="Q18">
        <v>3.4937308639758902</v>
      </c>
      <c r="R18" t="s">
        <v>30</v>
      </c>
      <c r="S18" t="s">
        <v>31</v>
      </c>
      <c r="T18">
        <v>374.63866770618802</v>
      </c>
      <c r="U18">
        <v>374.63866770618802</v>
      </c>
      <c r="V18" s="598" t="s">
        <v>32</v>
      </c>
      <c r="W18" t="s">
        <v>33</v>
      </c>
      <c r="X18" t="s">
        <v>620</v>
      </c>
      <c r="Y18" t="s">
        <v>621</v>
      </c>
      <c r="Z18">
        <v>42.046599999999998</v>
      </c>
      <c r="AB18">
        <v>1522.7251000000001</v>
      </c>
      <c r="AC18" s="9">
        <v>1522.7198000000001</v>
      </c>
      <c r="BD18" s="2">
        <v>225.4</v>
      </c>
      <c r="BE18" s="698">
        <v>2</v>
      </c>
      <c r="BG18" s="2">
        <v>246.9</v>
      </c>
      <c r="BH18" s="456">
        <v>3</v>
      </c>
      <c r="BJ18" s="9"/>
    </row>
    <row r="19" spans="4:62">
      <c r="D19" s="711">
        <v>22719</v>
      </c>
      <c r="E19" s="11"/>
      <c r="F19">
        <v>24</v>
      </c>
      <c r="G19" s="712" t="s">
        <v>622</v>
      </c>
      <c r="H19" s="705"/>
      <c r="I19" t="s">
        <v>29</v>
      </c>
      <c r="J19" s="46">
        <v>2.2799999999999999E-3</v>
      </c>
      <c r="K19" s="2">
        <v>206.3</v>
      </c>
      <c r="L19" s="708">
        <v>3</v>
      </c>
      <c r="M19">
        <v>670.65833313084499</v>
      </c>
      <c r="N19">
        <v>670.65588946784703</v>
      </c>
      <c r="O19">
        <v>2009.9604464525301</v>
      </c>
      <c r="P19">
        <v>2009.9531154700001</v>
      </c>
      <c r="Q19">
        <v>3.64734006906472</v>
      </c>
      <c r="R19" t="s">
        <v>30</v>
      </c>
      <c r="S19" t="s">
        <v>31</v>
      </c>
      <c r="T19">
        <v>206.33740295935399</v>
      </c>
      <c r="U19">
        <v>206.33740295935399</v>
      </c>
      <c r="V19" t="s">
        <v>32</v>
      </c>
      <c r="W19" t="s">
        <v>33</v>
      </c>
      <c r="X19" t="s">
        <v>623</v>
      </c>
      <c r="Y19" t="s">
        <v>624</v>
      </c>
      <c r="Z19">
        <v>33.009799999999998</v>
      </c>
      <c r="AB19">
        <v>2008.9531999999999</v>
      </c>
      <c r="AC19" s="9">
        <v>2008.9458</v>
      </c>
      <c r="BD19" s="2">
        <v>225.3</v>
      </c>
      <c r="BE19" s="698">
        <v>2</v>
      </c>
      <c r="BG19" s="2">
        <v>244.3</v>
      </c>
      <c r="BH19" s="456">
        <v>3</v>
      </c>
      <c r="BJ19" s="9"/>
    </row>
    <row r="20" spans="4:62">
      <c r="D20" s="711">
        <v>29210</v>
      </c>
      <c r="E20" s="713" t="s">
        <v>62</v>
      </c>
      <c r="F20" s="52">
        <v>64</v>
      </c>
      <c r="G20" s="697" t="s">
        <v>625</v>
      </c>
      <c r="H20" s="705"/>
      <c r="I20" s="87" t="s">
        <v>626</v>
      </c>
      <c r="J20" s="46">
        <v>6.6799999999999997E-4</v>
      </c>
      <c r="K20" s="2">
        <v>156.5</v>
      </c>
      <c r="L20" s="698">
        <v>2</v>
      </c>
      <c r="M20">
        <v>1417.6278054049401</v>
      </c>
      <c r="N20">
        <v>1417.61973896839</v>
      </c>
      <c r="O20">
        <v>2834.2483343398799</v>
      </c>
      <c r="P20">
        <v>2834.2322014699998</v>
      </c>
      <c r="Q20">
        <v>5.6921482565063597</v>
      </c>
      <c r="R20" t="s">
        <v>30</v>
      </c>
      <c r="S20" t="s">
        <v>31</v>
      </c>
      <c r="T20">
        <v>156.454244669453</v>
      </c>
      <c r="U20">
        <v>69.643361232942198</v>
      </c>
      <c r="V20" t="s">
        <v>32</v>
      </c>
      <c r="W20" t="s">
        <v>33</v>
      </c>
      <c r="X20" t="s">
        <v>627</v>
      </c>
      <c r="Y20" t="s">
        <v>628</v>
      </c>
      <c r="Z20">
        <v>76.277100000000004</v>
      </c>
      <c r="AB20">
        <v>2833.2411000000002</v>
      </c>
      <c r="AC20" s="9">
        <v>2833.2249000000002</v>
      </c>
      <c r="BD20" s="2">
        <v>217.6</v>
      </c>
      <c r="BE20" s="698">
        <v>2</v>
      </c>
      <c r="BG20" s="2">
        <v>230.8</v>
      </c>
      <c r="BH20" s="456">
        <v>3</v>
      </c>
      <c r="BJ20" s="9"/>
    </row>
    <row r="21" spans="4:62">
      <c r="D21" s="711">
        <v>25077</v>
      </c>
      <c r="E21" s="11"/>
      <c r="F21">
        <v>92</v>
      </c>
      <c r="G21" s="712" t="s">
        <v>629</v>
      </c>
      <c r="H21" s="705"/>
      <c r="I21" t="s">
        <v>630</v>
      </c>
      <c r="J21" s="46">
        <v>1.7200000000000001E-5</v>
      </c>
      <c r="K21" s="2">
        <v>300.7</v>
      </c>
      <c r="L21" s="708">
        <v>3</v>
      </c>
      <c r="M21">
        <v>879.11723471071105</v>
      </c>
      <c r="N21">
        <v>879.11540913451302</v>
      </c>
      <c r="O21">
        <v>2635.33715119213</v>
      </c>
      <c r="P21">
        <v>2635.3316744700001</v>
      </c>
      <c r="Q21">
        <v>2.0781908353771201</v>
      </c>
      <c r="R21" t="s">
        <v>30</v>
      </c>
      <c r="S21" t="s">
        <v>31</v>
      </c>
      <c r="T21">
        <v>300.72837134016498</v>
      </c>
      <c r="U21">
        <v>45.507761922064503</v>
      </c>
      <c r="V21" t="s">
        <v>32</v>
      </c>
      <c r="W21" t="s">
        <v>33</v>
      </c>
      <c r="X21" t="s">
        <v>631</v>
      </c>
      <c r="Y21" t="s">
        <v>632</v>
      </c>
      <c r="Z21">
        <v>73.898200000000003</v>
      </c>
      <c r="AB21">
        <v>2634.3299000000002</v>
      </c>
      <c r="AC21" s="9">
        <v>2634.3244</v>
      </c>
      <c r="BD21" s="2">
        <v>208.3</v>
      </c>
      <c r="BE21" s="698">
        <v>2</v>
      </c>
      <c r="BG21" s="431">
        <v>229.2</v>
      </c>
      <c r="BH21" s="456">
        <v>3</v>
      </c>
      <c r="BJ21" s="9"/>
    </row>
    <row r="22" spans="4:62">
      <c r="D22" s="711">
        <v>19826</v>
      </c>
      <c r="E22" s="11"/>
      <c r="F22">
        <v>131</v>
      </c>
      <c r="G22" s="697" t="s">
        <v>633</v>
      </c>
      <c r="H22" s="705"/>
      <c r="I22" t="s">
        <v>634</v>
      </c>
      <c r="J22" s="46">
        <v>7.3900000000000004E-6</v>
      </c>
      <c r="K22" s="2">
        <v>336.4</v>
      </c>
      <c r="L22" s="698">
        <v>2</v>
      </c>
      <c r="M22">
        <v>876.43143418583804</v>
      </c>
      <c r="N22">
        <v>876.42829796838498</v>
      </c>
      <c r="O22">
        <v>1751.8555919016801</v>
      </c>
      <c r="P22">
        <v>1751.84931947</v>
      </c>
      <c r="Q22">
        <v>3.5804630025819302</v>
      </c>
      <c r="R22" t="s">
        <v>30</v>
      </c>
      <c r="S22" t="s">
        <v>31</v>
      </c>
      <c r="T22">
        <v>336.41616622258601</v>
      </c>
      <c r="U22">
        <v>31.364071315604999</v>
      </c>
      <c r="V22" t="s">
        <v>32</v>
      </c>
      <c r="W22" t="s">
        <v>33</v>
      </c>
      <c r="X22" t="s">
        <v>635</v>
      </c>
      <c r="Y22" t="s">
        <v>636</v>
      </c>
      <c r="Z22">
        <v>40.210799999999999</v>
      </c>
      <c r="AB22">
        <v>1750.8483000000001</v>
      </c>
      <c r="AC22" s="9">
        <v>1750.8420000000001</v>
      </c>
      <c r="BD22" s="2">
        <v>197.9</v>
      </c>
      <c r="BE22" s="698">
        <v>2</v>
      </c>
      <c r="BG22" s="2">
        <v>206.3</v>
      </c>
      <c r="BH22" s="456">
        <v>3</v>
      </c>
      <c r="BJ22" s="9"/>
    </row>
    <row r="23" spans="4:62">
      <c r="D23" s="711">
        <v>5255</v>
      </c>
      <c r="E23" s="11"/>
      <c r="F23" s="52">
        <v>131</v>
      </c>
      <c r="G23" s="697" t="s">
        <v>637</v>
      </c>
      <c r="H23" s="705"/>
      <c r="I23" s="87" t="s">
        <v>638</v>
      </c>
      <c r="J23" s="46">
        <v>2.5699999999999999E-8</v>
      </c>
      <c r="K23" s="2">
        <v>505.2</v>
      </c>
      <c r="L23" s="698">
        <v>2</v>
      </c>
      <c r="M23">
        <v>855.42026972563701</v>
      </c>
      <c r="N23">
        <v>855.41739896838499</v>
      </c>
      <c r="O23">
        <v>1709.8332629812701</v>
      </c>
      <c r="P23">
        <v>1709.82752147</v>
      </c>
      <c r="Q23">
        <v>3.3579476297914201</v>
      </c>
      <c r="R23" t="s">
        <v>30</v>
      </c>
      <c r="S23" t="s">
        <v>31</v>
      </c>
      <c r="T23">
        <v>505.21675759059298</v>
      </c>
      <c r="U23">
        <v>404.87336310467799</v>
      </c>
      <c r="V23" t="s">
        <v>32</v>
      </c>
      <c r="W23" t="s">
        <v>33</v>
      </c>
      <c r="X23" t="s">
        <v>639</v>
      </c>
      <c r="Y23" t="s">
        <v>640</v>
      </c>
      <c r="Z23">
        <v>38.935899999999997</v>
      </c>
      <c r="AB23">
        <v>1708.826</v>
      </c>
      <c r="AC23" s="9">
        <v>1708.8202000000001</v>
      </c>
      <c r="BD23" s="2">
        <v>188.4</v>
      </c>
      <c r="BE23" s="698">
        <v>2</v>
      </c>
      <c r="BG23" s="2">
        <v>182.1</v>
      </c>
      <c r="BH23" s="456">
        <v>3</v>
      </c>
      <c r="BJ23" s="9"/>
    </row>
    <row r="24" spans="4:62">
      <c r="D24" s="711">
        <v>2294</v>
      </c>
      <c r="E24" s="703" t="s">
        <v>592</v>
      </c>
      <c r="F24" s="714">
        <v>133</v>
      </c>
      <c r="G24" s="697" t="s">
        <v>28</v>
      </c>
      <c r="H24" s="705"/>
      <c r="I24" t="s">
        <v>29</v>
      </c>
      <c r="J24" s="46">
        <v>1.3599999999999999E-6</v>
      </c>
      <c r="K24" s="2">
        <v>338.5</v>
      </c>
      <c r="L24" s="698">
        <v>2</v>
      </c>
      <c r="M24">
        <v>719.85639973788398</v>
      </c>
      <c r="N24">
        <v>719.85337096838498</v>
      </c>
      <c r="O24">
        <v>1438.7055230057699</v>
      </c>
      <c r="P24">
        <v>1438.69946547</v>
      </c>
      <c r="Q24">
        <v>4.21042470182873</v>
      </c>
      <c r="R24" t="s">
        <v>30</v>
      </c>
      <c r="S24" t="s">
        <v>31</v>
      </c>
      <c r="T24">
        <v>338.50213853474798</v>
      </c>
      <c r="U24">
        <v>338.50213853474798</v>
      </c>
      <c r="V24" t="s">
        <v>32</v>
      </c>
      <c r="W24" t="s">
        <v>33</v>
      </c>
      <c r="X24" t="s">
        <v>641</v>
      </c>
      <c r="Y24" t="s">
        <v>642</v>
      </c>
      <c r="Z24">
        <v>40.4557</v>
      </c>
      <c r="AB24">
        <v>1437.6982</v>
      </c>
      <c r="AC24" s="9">
        <v>1437.6922</v>
      </c>
      <c r="BD24" s="2">
        <v>162.19999999999999</v>
      </c>
      <c r="BE24" s="698">
        <v>2</v>
      </c>
      <c r="BG24" s="2">
        <v>156.1</v>
      </c>
      <c r="BH24" s="456">
        <v>3</v>
      </c>
      <c r="BJ24" s="9"/>
    </row>
    <row r="25" spans="4:62">
      <c r="D25" s="715">
        <v>2635</v>
      </c>
      <c r="E25" s="11"/>
      <c r="F25">
        <v>20</v>
      </c>
      <c r="G25" s="707" t="s">
        <v>643</v>
      </c>
      <c r="H25" s="705"/>
      <c r="I25" t="s">
        <v>644</v>
      </c>
      <c r="J25" s="46">
        <v>2.9199999999999999E-3</v>
      </c>
      <c r="K25" s="2">
        <v>156.1</v>
      </c>
      <c r="L25" s="708">
        <v>3</v>
      </c>
      <c r="M25">
        <v>486.57523540594502</v>
      </c>
      <c r="N25">
        <v>486.57573613451302</v>
      </c>
      <c r="O25">
        <v>1457.7111532778399</v>
      </c>
      <c r="P25">
        <v>1457.7126554700001</v>
      </c>
      <c r="Q25">
        <v>-1.0305132214111701</v>
      </c>
      <c r="R25" t="s">
        <v>30</v>
      </c>
      <c r="S25" t="s">
        <v>31</v>
      </c>
      <c r="T25">
        <v>156.13879026664901</v>
      </c>
      <c r="U25">
        <v>156.13879026664901</v>
      </c>
      <c r="V25" t="s">
        <v>32</v>
      </c>
      <c r="W25" t="s">
        <v>33</v>
      </c>
      <c r="X25" t="s">
        <v>645</v>
      </c>
      <c r="Y25" t="s">
        <v>646</v>
      </c>
      <c r="Z25">
        <v>36.621200000000002</v>
      </c>
      <c r="AB25">
        <v>1456.7039</v>
      </c>
      <c r="AC25" s="9">
        <v>1456.7054000000001</v>
      </c>
      <c r="BD25" s="2">
        <v>161.6</v>
      </c>
      <c r="BE25" s="698">
        <v>2</v>
      </c>
      <c r="BG25">
        <f>SUM(BG2:BG24)</f>
        <v>8459.1999999999989</v>
      </c>
      <c r="BH25">
        <f>BG25/23</f>
        <v>367.79130434782604</v>
      </c>
      <c r="BJ25" s="9"/>
    </row>
    <row r="26" spans="4:62">
      <c r="D26" s="715">
        <v>22875</v>
      </c>
      <c r="E26" s="704" t="s">
        <v>58</v>
      </c>
      <c r="F26" s="52">
        <v>64</v>
      </c>
      <c r="G26" s="707" t="s">
        <v>595</v>
      </c>
      <c r="H26" s="705"/>
      <c r="I26" s="87" t="s">
        <v>596</v>
      </c>
      <c r="J26" s="46">
        <v>5.6599999999999997E-12</v>
      </c>
      <c r="K26" s="2">
        <v>788.4</v>
      </c>
      <c r="L26" s="708">
        <v>3</v>
      </c>
      <c r="M26">
        <v>945.42090247032297</v>
      </c>
      <c r="N26">
        <v>945.41558480117999</v>
      </c>
      <c r="O26">
        <v>2834.2481544709699</v>
      </c>
      <c r="P26">
        <v>2834.2322014699998</v>
      </c>
      <c r="Q26">
        <v>5.6286852430473298</v>
      </c>
      <c r="R26" t="s">
        <v>30</v>
      </c>
      <c r="S26" t="s">
        <v>31</v>
      </c>
      <c r="T26">
        <v>788.38498862703</v>
      </c>
      <c r="U26">
        <v>24.071352659890401</v>
      </c>
      <c r="V26" t="s">
        <v>32</v>
      </c>
      <c r="W26" t="s">
        <v>33</v>
      </c>
      <c r="X26" t="s">
        <v>647</v>
      </c>
      <c r="Y26" t="s">
        <v>648</v>
      </c>
      <c r="Z26">
        <v>72.222700000000003</v>
      </c>
      <c r="AB26">
        <v>2833.2408999999998</v>
      </c>
      <c r="AC26" s="9">
        <v>2833.2249000000002</v>
      </c>
      <c r="BD26" s="2">
        <v>156.5</v>
      </c>
      <c r="BE26" s="698">
        <v>2</v>
      </c>
      <c r="BJ26" s="9"/>
    </row>
    <row r="27" spans="4:62">
      <c r="D27" s="715">
        <v>3741</v>
      </c>
      <c r="E27" s="11"/>
      <c r="F27" s="52">
        <v>80</v>
      </c>
      <c r="G27" s="707" t="s">
        <v>649</v>
      </c>
      <c r="H27" s="705"/>
      <c r="I27" s="87" t="s">
        <v>650</v>
      </c>
      <c r="J27" s="46">
        <v>3.0999999999999999E-3</v>
      </c>
      <c r="K27" s="2">
        <v>276.39999999999998</v>
      </c>
      <c r="L27" s="708">
        <v>3</v>
      </c>
      <c r="M27">
        <v>533.225278229933</v>
      </c>
      <c r="N27">
        <v>533.22817146784701</v>
      </c>
      <c r="O27">
        <v>1597.6612817498001</v>
      </c>
      <c r="P27">
        <v>1597.6699614700001</v>
      </c>
      <c r="Q27">
        <v>-5.4327366790467</v>
      </c>
      <c r="R27" t="s">
        <v>30</v>
      </c>
      <c r="S27" t="s">
        <v>31</v>
      </c>
      <c r="T27">
        <v>276.42390605860498</v>
      </c>
      <c r="U27">
        <v>276.42390605860498</v>
      </c>
      <c r="V27" t="s">
        <v>32</v>
      </c>
      <c r="W27" t="s">
        <v>33</v>
      </c>
      <c r="X27" t="s">
        <v>651</v>
      </c>
      <c r="Y27" t="s">
        <v>652</v>
      </c>
      <c r="Z27">
        <v>27.2546</v>
      </c>
      <c r="AB27">
        <v>1596.654</v>
      </c>
      <c r="AC27" s="9">
        <v>1596.6627000000001</v>
      </c>
      <c r="BD27" s="2">
        <v>151.69999999999999</v>
      </c>
      <c r="BE27" s="698">
        <v>2</v>
      </c>
      <c r="BJ27" s="9"/>
    </row>
    <row r="28" spans="4:62">
      <c r="D28" s="715">
        <v>3779</v>
      </c>
      <c r="E28" s="709" t="s">
        <v>57</v>
      </c>
      <c r="F28">
        <v>131</v>
      </c>
      <c r="G28" s="707" t="s">
        <v>615</v>
      </c>
      <c r="H28" s="705"/>
      <c r="I28" t="s">
        <v>452</v>
      </c>
      <c r="J28" s="46">
        <v>3.9100000000000003E-3</v>
      </c>
      <c r="K28" s="2">
        <v>278</v>
      </c>
      <c r="L28" s="708">
        <v>3</v>
      </c>
      <c r="M28">
        <v>570.28467091385698</v>
      </c>
      <c r="N28">
        <v>570.28601946784704</v>
      </c>
      <c r="O28">
        <v>1708.83945980157</v>
      </c>
      <c r="P28">
        <v>1708.8435054700001</v>
      </c>
      <c r="Q28">
        <v>-2.3674891331174601</v>
      </c>
      <c r="R28" t="s">
        <v>30</v>
      </c>
      <c r="S28" t="s">
        <v>31</v>
      </c>
      <c r="T28">
        <v>277.96089926653201</v>
      </c>
      <c r="U28">
        <v>277.96089926653201</v>
      </c>
      <c r="V28" t="s">
        <v>32</v>
      </c>
      <c r="W28" t="s">
        <v>33</v>
      </c>
      <c r="X28" t="s">
        <v>653</v>
      </c>
      <c r="Y28" t="s">
        <v>654</v>
      </c>
      <c r="Z28">
        <v>29.758800000000001</v>
      </c>
      <c r="AB28">
        <v>1707.8322000000001</v>
      </c>
      <c r="AC28" s="9">
        <v>1707.8362</v>
      </c>
      <c r="BD28">
        <f>SUM(BD2:BD27)</f>
        <v>8162</v>
      </c>
      <c r="BE28">
        <f>BD28/26</f>
        <v>313.92307692307691</v>
      </c>
      <c r="BJ28" s="9"/>
    </row>
    <row r="29" spans="4:62">
      <c r="D29" s="715">
        <v>3881</v>
      </c>
      <c r="E29" s="11"/>
      <c r="F29" s="52">
        <v>131</v>
      </c>
      <c r="G29" s="707" t="s">
        <v>637</v>
      </c>
      <c r="H29" s="705"/>
      <c r="I29" s="87" t="s">
        <v>638</v>
      </c>
      <c r="J29" s="46">
        <v>6.6399999999999999E-4</v>
      </c>
      <c r="K29" s="2">
        <v>309.7</v>
      </c>
      <c r="L29" s="708">
        <v>3</v>
      </c>
      <c r="M29">
        <v>570.61324767945302</v>
      </c>
      <c r="N29">
        <v>570.61402480117999</v>
      </c>
      <c r="O29">
        <v>1709.8251900983601</v>
      </c>
      <c r="P29">
        <v>1709.82752147</v>
      </c>
      <c r="Q29">
        <v>-1.36351275983423</v>
      </c>
      <c r="R29" t="s">
        <v>30</v>
      </c>
      <c r="S29" t="s">
        <v>31</v>
      </c>
      <c r="T29">
        <v>309.716208365971</v>
      </c>
      <c r="U29">
        <v>309.716208365971</v>
      </c>
      <c r="V29" t="s">
        <v>32</v>
      </c>
      <c r="W29" t="s">
        <v>33</v>
      </c>
      <c r="X29" t="s">
        <v>655</v>
      </c>
      <c r="Y29" t="s">
        <v>656</v>
      </c>
      <c r="Z29">
        <v>34.996000000000002</v>
      </c>
      <c r="AB29">
        <v>1708.8179</v>
      </c>
      <c r="AC29" s="9">
        <v>1708.8202000000001</v>
      </c>
      <c r="BJ29" s="9"/>
    </row>
    <row r="30" spans="4:62">
      <c r="D30" s="715">
        <v>4123</v>
      </c>
      <c r="E30" s="11"/>
      <c r="F30" s="52">
        <v>131</v>
      </c>
      <c r="G30" s="707" t="s">
        <v>657</v>
      </c>
      <c r="H30" s="705"/>
      <c r="I30" s="87" t="s">
        <v>658</v>
      </c>
      <c r="J30" s="46">
        <v>5.8600000000000004E-4</v>
      </c>
      <c r="K30" s="2">
        <v>248.4</v>
      </c>
      <c r="L30" s="708">
        <v>3</v>
      </c>
      <c r="M30">
        <v>584.950220779181</v>
      </c>
      <c r="N30">
        <v>584.94929613451404</v>
      </c>
      <c r="O30">
        <v>1752.83610939754</v>
      </c>
      <c r="P30">
        <v>1752.8333354700001</v>
      </c>
      <c r="Q30">
        <v>1.58253924383538</v>
      </c>
      <c r="R30" t="s">
        <v>30</v>
      </c>
      <c r="S30" t="s">
        <v>31</v>
      </c>
      <c r="T30">
        <v>248.42554245952101</v>
      </c>
      <c r="U30">
        <v>61.893943756272797</v>
      </c>
      <c r="V30" t="s">
        <v>32</v>
      </c>
      <c r="W30" t="s">
        <v>33</v>
      </c>
      <c r="X30" t="s">
        <v>659</v>
      </c>
      <c r="Y30" t="s">
        <v>660</v>
      </c>
      <c r="Z30">
        <v>44.140300000000003</v>
      </c>
      <c r="AB30">
        <v>1751.8288</v>
      </c>
      <c r="AC30" s="9">
        <v>1751.8261</v>
      </c>
      <c r="BJ30" s="9"/>
    </row>
    <row r="31" spans="4:62">
      <c r="D31" s="715">
        <v>2655</v>
      </c>
      <c r="E31" s="710" t="s">
        <v>76</v>
      </c>
      <c r="F31">
        <v>135</v>
      </c>
      <c r="G31" s="707" t="s">
        <v>618</v>
      </c>
      <c r="H31" s="705"/>
      <c r="I31" t="s">
        <v>619</v>
      </c>
      <c r="J31" s="46">
        <v>3.0400000000000002E-4</v>
      </c>
      <c r="K31" s="2">
        <v>288.39999999999998</v>
      </c>
      <c r="L31" s="708">
        <v>3</v>
      </c>
      <c r="M31">
        <v>508.57967333667</v>
      </c>
      <c r="N31">
        <v>508.58054280118</v>
      </c>
      <c r="O31">
        <v>1523.72446707001</v>
      </c>
      <c r="P31">
        <v>1523.72707547</v>
      </c>
      <c r="Q31">
        <v>-1.7118551169668601</v>
      </c>
      <c r="R31" t="s">
        <v>30</v>
      </c>
      <c r="S31" t="s">
        <v>31</v>
      </c>
      <c r="T31">
        <v>188.971052996835</v>
      </c>
      <c r="U31">
        <v>188.971052996835</v>
      </c>
      <c r="V31" t="s">
        <v>32</v>
      </c>
      <c r="W31" t="s">
        <v>33</v>
      </c>
      <c r="X31" t="s">
        <v>661</v>
      </c>
      <c r="Y31" t="s">
        <v>662</v>
      </c>
      <c r="Z31">
        <v>37.602200000000003</v>
      </c>
      <c r="AB31">
        <v>1522.7172</v>
      </c>
      <c r="AC31" s="9">
        <v>1522.7198000000001</v>
      </c>
      <c r="BJ31" s="9"/>
    </row>
    <row r="32" spans="4:62">
      <c r="D32" s="716">
        <v>1664</v>
      </c>
      <c r="E32" s="701" t="s">
        <v>56</v>
      </c>
      <c r="F32">
        <v>40</v>
      </c>
      <c r="G32" s="697" t="s">
        <v>588</v>
      </c>
      <c r="H32" s="705"/>
      <c r="I32" t="s">
        <v>589</v>
      </c>
      <c r="J32" s="46">
        <v>9.8799999999999998E-8</v>
      </c>
      <c r="K32" s="2">
        <v>535</v>
      </c>
      <c r="L32" s="698">
        <v>2</v>
      </c>
      <c r="M32">
        <v>715.83583447833701</v>
      </c>
      <c r="N32">
        <v>715.83464596838496</v>
      </c>
      <c r="O32">
        <v>1430.6643924866701</v>
      </c>
      <c r="P32">
        <v>1430.6620154699999</v>
      </c>
      <c r="Q32">
        <v>1.6614802433139</v>
      </c>
      <c r="R32" t="s">
        <v>30</v>
      </c>
      <c r="S32" t="s">
        <v>31</v>
      </c>
      <c r="T32">
        <v>534.98342735209303</v>
      </c>
      <c r="U32">
        <v>534.98342735209303</v>
      </c>
      <c r="V32" t="s">
        <v>32</v>
      </c>
      <c r="W32" t="s">
        <v>33</v>
      </c>
      <c r="X32" t="s">
        <v>663</v>
      </c>
      <c r="Y32" t="s">
        <v>664</v>
      </c>
      <c r="Z32">
        <v>52.673499999999997</v>
      </c>
      <c r="AB32">
        <v>1429.6570999999999</v>
      </c>
      <c r="AC32" s="9">
        <v>1429.6547</v>
      </c>
      <c r="BJ32" s="9"/>
    </row>
    <row r="33" spans="4:65">
      <c r="D33" s="716">
        <v>29027</v>
      </c>
      <c r="E33" s="11"/>
      <c r="F33" s="52">
        <v>58</v>
      </c>
      <c r="G33" s="712" t="s">
        <v>665</v>
      </c>
      <c r="H33" s="705"/>
      <c r="I33" s="87" t="s">
        <v>666</v>
      </c>
      <c r="J33" s="46">
        <v>0.42899999999999999</v>
      </c>
      <c r="K33" s="2">
        <v>230.8</v>
      </c>
      <c r="L33" s="708">
        <v>3</v>
      </c>
      <c r="M33">
        <v>1183.53250540452</v>
      </c>
      <c r="N33">
        <v>1183.52921946785</v>
      </c>
      <c r="O33">
        <v>3548.5829632735599</v>
      </c>
      <c r="P33">
        <v>3548.57310547</v>
      </c>
      <c r="Q33">
        <v>2.7779626521460399</v>
      </c>
      <c r="R33" t="s">
        <v>30</v>
      </c>
      <c r="S33" t="s">
        <v>333</v>
      </c>
      <c r="T33">
        <v>212.64363809851699</v>
      </c>
      <c r="U33">
        <v>29.027885099681001</v>
      </c>
      <c r="V33" t="s">
        <v>32</v>
      </c>
      <c r="W33" t="s">
        <v>33</v>
      </c>
      <c r="X33" t="s">
        <v>667</v>
      </c>
      <c r="Y33" t="s">
        <v>668</v>
      </c>
      <c r="Z33">
        <v>73.0261</v>
      </c>
      <c r="AB33">
        <v>3547.5756999999999</v>
      </c>
      <c r="AC33" s="9">
        <v>3547.5657999999999</v>
      </c>
      <c r="BJ33" s="9"/>
    </row>
    <row r="34" spans="4:65">
      <c r="D34" s="716">
        <v>17169</v>
      </c>
      <c r="E34" s="713" t="s">
        <v>62</v>
      </c>
      <c r="F34" s="52">
        <v>64</v>
      </c>
      <c r="G34" s="712" t="s">
        <v>625</v>
      </c>
      <c r="H34" s="705"/>
      <c r="I34" s="87" t="s">
        <v>626</v>
      </c>
      <c r="J34" s="46">
        <v>4.78E-6</v>
      </c>
      <c r="K34" s="2">
        <v>529.9</v>
      </c>
      <c r="L34" s="708">
        <v>3</v>
      </c>
      <c r="M34">
        <v>945.41574949463495</v>
      </c>
      <c r="N34">
        <v>945.41558480117999</v>
      </c>
      <c r="O34">
        <v>2834.2326955438998</v>
      </c>
      <c r="P34">
        <v>2834.2322014699998</v>
      </c>
      <c r="Q34">
        <v>0.17432372134624499</v>
      </c>
      <c r="R34" t="s">
        <v>30</v>
      </c>
      <c r="S34" t="s">
        <v>31</v>
      </c>
      <c r="T34">
        <v>529.89774562567595</v>
      </c>
      <c r="U34">
        <v>24.553016462914801</v>
      </c>
      <c r="V34" t="s">
        <v>32</v>
      </c>
      <c r="W34" t="s">
        <v>33</v>
      </c>
      <c r="X34" t="s">
        <v>669</v>
      </c>
      <c r="Y34" t="s">
        <v>670</v>
      </c>
      <c r="Z34">
        <v>71.604600000000005</v>
      </c>
      <c r="AB34">
        <v>2833.2253999999998</v>
      </c>
      <c r="AC34" s="9">
        <v>2833.2249000000002</v>
      </c>
      <c r="BJ34" s="9"/>
    </row>
    <row r="35" spans="4:65">
      <c r="D35" s="716">
        <v>17269</v>
      </c>
      <c r="E35" s="11"/>
      <c r="F35" s="52">
        <v>64</v>
      </c>
      <c r="G35" s="712" t="s">
        <v>671</v>
      </c>
      <c r="H35" s="705"/>
      <c r="I35" s="87" t="s">
        <v>672</v>
      </c>
      <c r="J35" s="46">
        <v>1.04E-10</v>
      </c>
      <c r="K35" s="2">
        <v>690.2</v>
      </c>
      <c r="L35" s="708">
        <v>3</v>
      </c>
      <c r="M35">
        <v>945.74721531382295</v>
      </c>
      <c r="N35">
        <v>945.74359013451306</v>
      </c>
      <c r="O35">
        <v>2835.2270930014702</v>
      </c>
      <c r="P35">
        <v>2835.2162174700002</v>
      </c>
      <c r="Q35">
        <v>3.8358737510919898</v>
      </c>
      <c r="R35" t="s">
        <v>30</v>
      </c>
      <c r="S35" t="s">
        <v>31</v>
      </c>
      <c r="T35">
        <v>690.23869228952196</v>
      </c>
      <c r="U35">
        <v>57.878965620583102</v>
      </c>
      <c r="V35" t="s">
        <v>32</v>
      </c>
      <c r="W35" t="s">
        <v>33</v>
      </c>
      <c r="X35" t="s">
        <v>673</v>
      </c>
      <c r="Y35" t="s">
        <v>674</v>
      </c>
      <c r="Z35">
        <v>76.520300000000006</v>
      </c>
      <c r="AB35">
        <v>2834.2197999999999</v>
      </c>
      <c r="AC35" s="9">
        <v>2834.2089000000001</v>
      </c>
      <c r="BJ35" s="9"/>
    </row>
    <row r="36" spans="4:65">
      <c r="D36" s="716">
        <v>17210</v>
      </c>
      <c r="E36" s="704" t="s">
        <v>675</v>
      </c>
      <c r="F36" s="52">
        <v>64</v>
      </c>
      <c r="G36" s="712" t="s">
        <v>676</v>
      </c>
      <c r="H36" s="705"/>
      <c r="I36" s="87" t="s">
        <v>677</v>
      </c>
      <c r="J36" s="46">
        <v>1.04E-12</v>
      </c>
      <c r="K36" s="2">
        <v>776.8</v>
      </c>
      <c r="L36" s="708">
        <v>3</v>
      </c>
      <c r="M36">
        <v>945.41860918374698</v>
      </c>
      <c r="N36">
        <v>945.41558480117999</v>
      </c>
      <c r="O36">
        <v>2834.24127461124</v>
      </c>
      <c r="P36">
        <v>2834.2322014699998</v>
      </c>
      <c r="Q36">
        <v>3.2012695487334799</v>
      </c>
      <c r="R36" t="s">
        <v>30</v>
      </c>
      <c r="S36" t="s">
        <v>31</v>
      </c>
      <c r="T36">
        <v>776.75890691809798</v>
      </c>
      <c r="U36">
        <v>42.470428321342297</v>
      </c>
      <c r="V36" t="s">
        <v>32</v>
      </c>
      <c r="W36" t="s">
        <v>33</v>
      </c>
      <c r="X36" t="s">
        <v>678</v>
      </c>
      <c r="Y36" t="s">
        <v>679</v>
      </c>
      <c r="Z36">
        <v>73.116500000000002</v>
      </c>
      <c r="AB36">
        <v>2833.2339999999999</v>
      </c>
      <c r="AC36" s="9">
        <v>2833.2249000000002</v>
      </c>
      <c r="BJ36" s="9"/>
    </row>
    <row r="37" spans="4:65">
      <c r="D37" s="716">
        <v>16138</v>
      </c>
      <c r="E37" s="11"/>
      <c r="F37" s="52">
        <v>65</v>
      </c>
      <c r="G37" s="712" t="s">
        <v>680</v>
      </c>
      <c r="H37" s="705"/>
      <c r="I37" s="87" t="s">
        <v>681</v>
      </c>
      <c r="J37" s="46">
        <v>1.24E-5</v>
      </c>
      <c r="K37" s="2">
        <v>413.7</v>
      </c>
      <c r="L37" s="708">
        <v>3</v>
      </c>
      <c r="M37">
        <v>922.06605866300094</v>
      </c>
      <c r="N37">
        <v>922.06455146784697</v>
      </c>
      <c r="O37">
        <v>2764.1836230489998</v>
      </c>
      <c r="P37">
        <v>2764.1791014700002</v>
      </c>
      <c r="Q37">
        <v>1.6357764225546301</v>
      </c>
      <c r="R37" t="s">
        <v>30</v>
      </c>
      <c r="S37" t="s">
        <v>333</v>
      </c>
      <c r="T37">
        <v>413.72357158145297</v>
      </c>
      <c r="U37">
        <v>6.4630690939423001</v>
      </c>
      <c r="V37" t="s">
        <v>32</v>
      </c>
      <c r="W37" t="s">
        <v>33</v>
      </c>
      <c r="X37" t="s">
        <v>682</v>
      </c>
      <c r="Y37" t="s">
        <v>683</v>
      </c>
      <c r="Z37">
        <v>85.212299999999999</v>
      </c>
      <c r="AB37">
        <v>2763.1763000000001</v>
      </c>
      <c r="AC37" s="9">
        <v>2763.1718000000001</v>
      </c>
      <c r="BJ37" s="9"/>
    </row>
    <row r="38" spans="4:65">
      <c r="D38" s="716">
        <v>16145</v>
      </c>
      <c r="E38" s="11"/>
      <c r="F38" s="52">
        <v>65</v>
      </c>
      <c r="G38" s="712" t="s">
        <v>684</v>
      </c>
      <c r="H38" s="705"/>
      <c r="I38" s="87" t="s">
        <v>685</v>
      </c>
      <c r="J38" s="46">
        <v>1.2899999999999999E-4</v>
      </c>
      <c r="K38" s="2">
        <v>385.1</v>
      </c>
      <c r="L38" s="708">
        <v>3</v>
      </c>
      <c r="M38">
        <v>921.73482804579805</v>
      </c>
      <c r="N38">
        <v>921.73654613451299</v>
      </c>
      <c r="O38">
        <v>2763.1899311973898</v>
      </c>
      <c r="P38">
        <v>2763.1950854699999</v>
      </c>
      <c r="Q38">
        <v>-1.86533069449209</v>
      </c>
      <c r="R38" t="s">
        <v>30</v>
      </c>
      <c r="S38" t="s">
        <v>333</v>
      </c>
      <c r="T38">
        <v>385.12928400767299</v>
      </c>
      <c r="U38">
        <v>29.976851761174899</v>
      </c>
      <c r="V38" t="s">
        <v>32</v>
      </c>
      <c r="W38" t="s">
        <v>33</v>
      </c>
      <c r="X38" t="s">
        <v>686</v>
      </c>
      <c r="Y38" t="s">
        <v>687</v>
      </c>
      <c r="Z38">
        <v>85.571700000000007</v>
      </c>
      <c r="AB38">
        <v>2762.1826999999998</v>
      </c>
      <c r="AC38" s="9">
        <v>2762.1878000000002</v>
      </c>
      <c r="BJ38" s="9"/>
    </row>
    <row r="39" spans="4:65">
      <c r="D39" s="716">
        <v>12346</v>
      </c>
      <c r="E39" s="11"/>
      <c r="F39" s="52">
        <v>65</v>
      </c>
      <c r="G39" s="712" t="s">
        <v>688</v>
      </c>
      <c r="H39" s="705"/>
      <c r="I39" s="87" t="s">
        <v>689</v>
      </c>
      <c r="J39" s="46">
        <v>9.7599999999999997E-6</v>
      </c>
      <c r="K39" s="2">
        <v>498.5</v>
      </c>
      <c r="L39" s="708">
        <v>3</v>
      </c>
      <c r="M39">
        <v>907.73353650112597</v>
      </c>
      <c r="N39">
        <v>907.72928013451303</v>
      </c>
      <c r="O39">
        <v>2721.1860565633801</v>
      </c>
      <c r="P39">
        <v>2721.1732874700001</v>
      </c>
      <c r="Q39">
        <v>4.6924954895569302</v>
      </c>
      <c r="R39" t="s">
        <v>30</v>
      </c>
      <c r="S39" t="s">
        <v>333</v>
      </c>
      <c r="T39">
        <v>460.25708483239998</v>
      </c>
      <c r="U39">
        <v>77.516982915050903</v>
      </c>
      <c r="V39" t="s">
        <v>32</v>
      </c>
      <c r="W39" t="s">
        <v>33</v>
      </c>
      <c r="X39" t="s">
        <v>690</v>
      </c>
      <c r="Y39" t="s">
        <v>691</v>
      </c>
      <c r="Z39">
        <v>77.115300000000005</v>
      </c>
      <c r="AB39">
        <v>2720.1788000000001</v>
      </c>
      <c r="AC39" s="9">
        <v>2720.1660000000002</v>
      </c>
      <c r="BJ39" s="9"/>
    </row>
    <row r="40" spans="4:65" ht="14.4" customHeight="1">
      <c r="D40" s="716">
        <v>12233</v>
      </c>
      <c r="E40" s="11"/>
      <c r="F40" s="52">
        <v>65</v>
      </c>
      <c r="G40" s="712" t="s">
        <v>692</v>
      </c>
      <c r="H40" s="705"/>
      <c r="I40" s="87" t="s">
        <v>693</v>
      </c>
      <c r="J40" s="46">
        <v>2.7599999999999998E-7</v>
      </c>
      <c r="K40" s="2">
        <v>564.29999999999995</v>
      </c>
      <c r="L40" s="708">
        <v>3</v>
      </c>
      <c r="M40">
        <v>907.404060985142</v>
      </c>
      <c r="N40">
        <v>907.40127480117997</v>
      </c>
      <c r="O40">
        <v>2720.1976300154301</v>
      </c>
      <c r="P40">
        <v>2720.1892714700002</v>
      </c>
      <c r="Q40">
        <v>3.0727808220927502</v>
      </c>
      <c r="R40" t="s">
        <v>30</v>
      </c>
      <c r="S40" t="s">
        <v>333</v>
      </c>
      <c r="T40">
        <v>564.32421133166497</v>
      </c>
      <c r="U40">
        <v>29.076084789905099</v>
      </c>
      <c r="V40" t="s">
        <v>32</v>
      </c>
      <c r="W40" t="s">
        <v>33</v>
      </c>
      <c r="X40" t="s">
        <v>694</v>
      </c>
      <c r="Y40" t="s">
        <v>695</v>
      </c>
      <c r="Z40">
        <v>74.720600000000005</v>
      </c>
      <c r="AB40">
        <v>2719.1904</v>
      </c>
      <c r="AC40" s="9">
        <v>2719.1819999999998</v>
      </c>
      <c r="BJ40" s="9"/>
      <c r="BK40" t="s">
        <v>71</v>
      </c>
    </row>
    <row r="41" spans="4:65">
      <c r="D41" s="716">
        <v>462</v>
      </c>
      <c r="E41" s="11"/>
      <c r="F41" s="52">
        <v>80</v>
      </c>
      <c r="G41" s="697" t="s">
        <v>696</v>
      </c>
      <c r="H41" s="705"/>
      <c r="I41" s="87" t="s">
        <v>650</v>
      </c>
      <c r="J41" s="46">
        <v>1.5200000000000001E-3</v>
      </c>
      <c r="K41" s="2">
        <v>225.4</v>
      </c>
      <c r="L41" s="698">
        <v>2</v>
      </c>
      <c r="M41">
        <v>550.21246714196002</v>
      </c>
      <c r="N41">
        <v>550.21109896838504</v>
      </c>
      <c r="O41">
        <v>1099.41765781392</v>
      </c>
      <c r="P41">
        <v>1099.4149214700001</v>
      </c>
      <c r="Q41">
        <v>2.48890920656169</v>
      </c>
      <c r="R41" t="s">
        <v>30</v>
      </c>
      <c r="S41" t="s">
        <v>31</v>
      </c>
      <c r="T41">
        <v>225.418171360342</v>
      </c>
      <c r="U41">
        <v>225.418171360342</v>
      </c>
      <c r="V41" t="s">
        <v>32</v>
      </c>
      <c r="W41" t="s">
        <v>33</v>
      </c>
      <c r="X41" t="s">
        <v>697</v>
      </c>
      <c r="Y41" t="s">
        <v>698</v>
      </c>
      <c r="Z41">
        <v>28.7041</v>
      </c>
      <c r="AB41">
        <v>1098.4104</v>
      </c>
      <c r="AC41" s="9">
        <v>1098.4076</v>
      </c>
      <c r="BJ41" s="9"/>
      <c r="BK41">
        <v>18.010565</v>
      </c>
    </row>
    <row r="42" spans="4:65">
      <c r="D42" s="716">
        <v>383</v>
      </c>
      <c r="E42" s="11"/>
      <c r="F42">
        <v>80</v>
      </c>
      <c r="G42" s="697" t="s">
        <v>451</v>
      </c>
      <c r="H42" s="705"/>
      <c r="I42" t="s">
        <v>452</v>
      </c>
      <c r="J42" s="46">
        <v>1.4E-3</v>
      </c>
      <c r="K42" s="2">
        <v>217.6</v>
      </c>
      <c r="L42" s="698">
        <v>2</v>
      </c>
      <c r="M42">
        <v>549.72022092999202</v>
      </c>
      <c r="N42">
        <v>549.71909096838499</v>
      </c>
      <c r="O42">
        <v>1098.4331653899801</v>
      </c>
      <c r="P42">
        <v>1098.43090547</v>
      </c>
      <c r="Q42">
        <v>2.0574075001555698</v>
      </c>
      <c r="R42" t="s">
        <v>30</v>
      </c>
      <c r="S42" t="s">
        <v>31</v>
      </c>
      <c r="T42">
        <v>217.55554705002999</v>
      </c>
      <c r="U42">
        <v>217.55554705002999</v>
      </c>
      <c r="V42" t="s">
        <v>32</v>
      </c>
      <c r="W42" t="s">
        <v>33</v>
      </c>
      <c r="X42" t="s">
        <v>699</v>
      </c>
      <c r="Y42" t="s">
        <v>700</v>
      </c>
      <c r="Z42">
        <v>26.0501</v>
      </c>
      <c r="AB42">
        <v>1097.4259</v>
      </c>
      <c r="AC42" s="9">
        <v>1097.4236000000001</v>
      </c>
      <c r="BJ42" s="9"/>
    </row>
    <row r="43" spans="4:65">
      <c r="D43" s="716">
        <v>2011</v>
      </c>
      <c r="E43" s="699" t="s">
        <v>564</v>
      </c>
      <c r="F43">
        <v>80</v>
      </c>
      <c r="G43" s="712" t="s">
        <v>565</v>
      </c>
      <c r="H43" s="705"/>
      <c r="I43" t="s">
        <v>452</v>
      </c>
      <c r="J43" s="46">
        <v>2.2599999999999999E-3</v>
      </c>
      <c r="K43" s="2">
        <v>246.9</v>
      </c>
      <c r="L43" s="708">
        <v>3</v>
      </c>
      <c r="M43">
        <v>532.90175845984902</v>
      </c>
      <c r="N43">
        <v>532.90016613451303</v>
      </c>
      <c r="O43">
        <v>1596.69072243955</v>
      </c>
      <c r="P43">
        <v>1596.68594547</v>
      </c>
      <c r="Q43">
        <v>2.9918028403540302</v>
      </c>
      <c r="R43" t="s">
        <v>30</v>
      </c>
      <c r="S43" t="s">
        <v>31</v>
      </c>
      <c r="T43">
        <v>246.936398431833</v>
      </c>
      <c r="U43">
        <v>246.936398431833</v>
      </c>
      <c r="V43" t="s">
        <v>32</v>
      </c>
      <c r="W43" t="s">
        <v>33</v>
      </c>
      <c r="X43" t="s">
        <v>701</v>
      </c>
      <c r="Y43" t="s">
        <v>702</v>
      </c>
      <c r="Z43">
        <v>24.481999999999999</v>
      </c>
      <c r="AB43">
        <v>1595.6833999999999</v>
      </c>
      <c r="AC43" s="9">
        <v>1595.6786999999999</v>
      </c>
      <c r="BJ43" s="9"/>
      <c r="BK43" s="9">
        <f>3*BK41</f>
        <v>54.031694999999999</v>
      </c>
    </row>
    <row r="44" spans="4:65">
      <c r="D44" s="716">
        <v>16917</v>
      </c>
      <c r="E44" s="11"/>
      <c r="F44">
        <v>87</v>
      </c>
      <c r="G44" s="717" t="s">
        <v>703</v>
      </c>
      <c r="H44" s="705"/>
      <c r="I44" t="s">
        <v>704</v>
      </c>
      <c r="J44" s="46">
        <v>2.07E-2</v>
      </c>
      <c r="K44" s="431">
        <v>229.2</v>
      </c>
      <c r="L44" s="708">
        <v>3</v>
      </c>
      <c r="M44">
        <v>953.12035732064999</v>
      </c>
      <c r="N44">
        <v>953.11955413451301</v>
      </c>
      <c r="O44">
        <v>2857.3465190219499</v>
      </c>
      <c r="P44">
        <v>2857.3441094700001</v>
      </c>
      <c r="Q44">
        <v>0.84328378308955698</v>
      </c>
      <c r="R44" t="s">
        <v>30</v>
      </c>
      <c r="S44" t="s">
        <v>569</v>
      </c>
      <c r="T44">
        <v>229.23907418408001</v>
      </c>
      <c r="U44">
        <v>229.23907418408001</v>
      </c>
      <c r="V44" t="s">
        <v>32</v>
      </c>
      <c r="W44" t="s">
        <v>33</v>
      </c>
      <c r="X44" t="s">
        <v>705</v>
      </c>
      <c r="Y44" t="s">
        <v>706</v>
      </c>
      <c r="Z44">
        <v>62.8917</v>
      </c>
      <c r="AB44">
        <v>2856.3391999999999</v>
      </c>
      <c r="AC44" s="9">
        <v>2856.3368</v>
      </c>
      <c r="BJ44" s="9"/>
    </row>
    <row r="45" spans="4:65">
      <c r="D45" s="716">
        <v>358</v>
      </c>
      <c r="E45" s="11"/>
      <c r="F45">
        <v>92</v>
      </c>
      <c r="G45" s="697" t="s">
        <v>707</v>
      </c>
      <c r="H45" s="705"/>
      <c r="I45" t="s">
        <v>600</v>
      </c>
      <c r="J45" s="46">
        <v>1.2200000000000001E-2</v>
      </c>
      <c r="K45" s="2">
        <v>188.4</v>
      </c>
      <c r="L45" s="698">
        <v>2</v>
      </c>
      <c r="M45">
        <v>554.77283547996603</v>
      </c>
      <c r="N45">
        <v>554.77247096838505</v>
      </c>
      <c r="O45">
        <v>1108.5383944899299</v>
      </c>
      <c r="P45">
        <v>1108.5376654700001</v>
      </c>
      <c r="Q45">
        <v>0.65764110279130195</v>
      </c>
      <c r="R45" t="s">
        <v>30</v>
      </c>
      <c r="S45" t="s">
        <v>569</v>
      </c>
      <c r="T45">
        <v>188.40847848201199</v>
      </c>
      <c r="U45">
        <v>135.167493763252</v>
      </c>
      <c r="V45" t="s">
        <v>32</v>
      </c>
      <c r="W45" t="s">
        <v>33</v>
      </c>
      <c r="X45" t="s">
        <v>708</v>
      </c>
      <c r="Y45" t="s">
        <v>709</v>
      </c>
      <c r="Z45">
        <v>24.582000000000001</v>
      </c>
      <c r="AB45">
        <v>1107.5310999999999</v>
      </c>
      <c r="AC45" s="9">
        <v>1107.5304000000001</v>
      </c>
      <c r="BJ45" s="9"/>
      <c r="BK45">
        <f>2*BK41</f>
        <v>36.021129999999999</v>
      </c>
    </row>
    <row r="46" spans="4:65">
      <c r="D46" s="716">
        <v>2417</v>
      </c>
      <c r="E46" s="11"/>
      <c r="F46">
        <v>92</v>
      </c>
      <c r="G46" s="697" t="s">
        <v>710</v>
      </c>
      <c r="H46" s="705"/>
      <c r="I46" t="s">
        <v>604</v>
      </c>
      <c r="J46" s="46">
        <v>1.14E-2</v>
      </c>
      <c r="K46" s="2">
        <v>197.9</v>
      </c>
      <c r="L46" s="698">
        <v>2</v>
      </c>
      <c r="M46">
        <v>790.40943824676697</v>
      </c>
      <c r="N46">
        <v>790.40711596838503</v>
      </c>
      <c r="O46">
        <v>1579.81160002353</v>
      </c>
      <c r="P46">
        <v>1579.80695547</v>
      </c>
      <c r="Q46">
        <v>2.9399500472331299</v>
      </c>
      <c r="R46" t="s">
        <v>30</v>
      </c>
      <c r="S46" t="s">
        <v>569</v>
      </c>
      <c r="T46">
        <v>197.91602329409099</v>
      </c>
      <c r="U46">
        <v>7.2212913204340898</v>
      </c>
      <c r="V46" t="s">
        <v>32</v>
      </c>
      <c r="W46" t="s">
        <v>33</v>
      </c>
      <c r="X46" t="s">
        <v>711</v>
      </c>
      <c r="Y46" t="s">
        <v>712</v>
      </c>
      <c r="Z46">
        <v>51.303100000000001</v>
      </c>
      <c r="AB46">
        <v>1578.8043</v>
      </c>
      <c r="AC46" s="9">
        <v>1578.7997</v>
      </c>
      <c r="BJ46" s="9"/>
    </row>
    <row r="47" spans="4:65">
      <c r="D47" s="716">
        <v>8210</v>
      </c>
      <c r="E47" s="11"/>
      <c r="F47">
        <v>92</v>
      </c>
      <c r="G47" s="697" t="s">
        <v>713</v>
      </c>
      <c r="H47" s="705"/>
      <c r="I47" t="s">
        <v>604</v>
      </c>
      <c r="J47" s="46">
        <v>2.52E-4</v>
      </c>
      <c r="K47" s="2">
        <v>244.5</v>
      </c>
      <c r="L47" s="698">
        <v>2</v>
      </c>
      <c r="M47">
        <v>1034.0227422717201</v>
      </c>
      <c r="N47">
        <v>1034.0210259683799</v>
      </c>
      <c r="O47">
        <v>2067.0382080734298</v>
      </c>
      <c r="P47">
        <v>2067.0347754700001</v>
      </c>
      <c r="Q47">
        <v>1.660641357097</v>
      </c>
      <c r="R47" t="s">
        <v>30</v>
      </c>
      <c r="S47" t="s">
        <v>569</v>
      </c>
      <c r="T47">
        <v>244.51154789564899</v>
      </c>
      <c r="U47">
        <v>44.565173726296599</v>
      </c>
      <c r="V47" t="s">
        <v>32</v>
      </c>
      <c r="W47" t="s">
        <v>33</v>
      </c>
      <c r="X47" t="s">
        <v>714</v>
      </c>
      <c r="Y47" t="s">
        <v>715</v>
      </c>
      <c r="Z47">
        <v>70.120400000000004</v>
      </c>
      <c r="AB47">
        <v>2066.0309000000002</v>
      </c>
      <c r="AC47" s="9">
        <v>2066.0275000000001</v>
      </c>
      <c r="BJ47" s="9"/>
    </row>
    <row r="48" spans="4:65">
      <c r="D48" s="716">
        <v>8039</v>
      </c>
      <c r="E48" s="706" t="s">
        <v>286</v>
      </c>
      <c r="F48">
        <v>92</v>
      </c>
      <c r="G48" s="712" t="s">
        <v>599</v>
      </c>
      <c r="H48" s="705"/>
      <c r="I48" t="s">
        <v>600</v>
      </c>
      <c r="J48" s="46">
        <v>0.432</v>
      </c>
      <c r="K48" s="2">
        <v>182.1</v>
      </c>
      <c r="L48" s="708">
        <v>3</v>
      </c>
      <c r="M48">
        <v>789.73236307783395</v>
      </c>
      <c r="N48">
        <v>789.73089946784705</v>
      </c>
      <c r="O48">
        <v>2367.1825362935001</v>
      </c>
      <c r="P48">
        <v>2367.1781454699999</v>
      </c>
      <c r="Q48">
        <v>1.85487666381529</v>
      </c>
      <c r="R48" t="s">
        <v>30</v>
      </c>
      <c r="S48" t="s">
        <v>569</v>
      </c>
      <c r="T48">
        <v>182.09170828039299</v>
      </c>
      <c r="U48">
        <v>28.7932204625338</v>
      </c>
      <c r="V48" t="s">
        <v>32</v>
      </c>
      <c r="W48" t="s">
        <v>33</v>
      </c>
      <c r="X48" t="s">
        <v>716</v>
      </c>
      <c r="Y48" t="s">
        <v>717</v>
      </c>
      <c r="Z48">
        <v>63.760100000000001</v>
      </c>
      <c r="AB48">
        <v>2366.1752999999999</v>
      </c>
      <c r="AC48" s="9">
        <v>2366.1709000000001</v>
      </c>
      <c r="BJ48" s="9"/>
      <c r="BM48">
        <v>1154.55437547</v>
      </c>
    </row>
    <row r="49" spans="1:133">
      <c r="D49" s="716">
        <v>16928</v>
      </c>
      <c r="E49" s="11"/>
      <c r="F49" s="52">
        <v>92</v>
      </c>
      <c r="G49" s="717" t="s">
        <v>718</v>
      </c>
      <c r="H49" s="705"/>
      <c r="I49" s="87" t="s">
        <v>719</v>
      </c>
      <c r="J49" s="46">
        <v>8.1899999999999996E-4</v>
      </c>
      <c r="K49" s="431">
        <v>334.7</v>
      </c>
      <c r="L49" s="708">
        <v>3</v>
      </c>
      <c r="M49">
        <v>944.79554962993996</v>
      </c>
      <c r="N49">
        <v>944.79026280118001</v>
      </c>
      <c r="O49">
        <v>2832.3720959498201</v>
      </c>
      <c r="P49">
        <v>2832.3562354699998</v>
      </c>
      <c r="Q49">
        <v>5.5997475247953101</v>
      </c>
      <c r="R49" t="s">
        <v>30</v>
      </c>
      <c r="S49" t="s">
        <v>31</v>
      </c>
      <c r="T49">
        <v>308.28200493635097</v>
      </c>
      <c r="U49">
        <v>6.7454462823695902</v>
      </c>
      <c r="V49" t="s">
        <v>32</v>
      </c>
      <c r="W49" t="s">
        <v>33</v>
      </c>
      <c r="X49" t="s">
        <v>720</v>
      </c>
      <c r="Y49" t="s">
        <v>721</v>
      </c>
      <c r="Z49">
        <v>64.078400000000002</v>
      </c>
      <c r="AB49">
        <v>2831.3647999999998</v>
      </c>
      <c r="AC49" s="9">
        <v>2831.3490000000002</v>
      </c>
      <c r="BJ49" s="9"/>
      <c r="BM49" s="9">
        <f>BM48-BM61</f>
        <v>975.47500146999994</v>
      </c>
      <c r="BN49" s="9"/>
      <c r="BO49" s="9"/>
    </row>
    <row r="50" spans="1:133">
      <c r="D50" s="716">
        <v>6491</v>
      </c>
      <c r="E50" s="11"/>
      <c r="F50" s="52">
        <v>99</v>
      </c>
      <c r="G50" s="697" t="s">
        <v>722</v>
      </c>
      <c r="H50" s="705"/>
      <c r="I50" s="87" t="s">
        <v>723</v>
      </c>
      <c r="J50" s="46">
        <v>2.9E-5</v>
      </c>
      <c r="K50" s="2">
        <v>357.1</v>
      </c>
      <c r="L50" s="698">
        <v>2</v>
      </c>
      <c r="M50">
        <v>893.42639803516795</v>
      </c>
      <c r="N50">
        <v>893.42475096838496</v>
      </c>
      <c r="O50">
        <v>1785.8455196003399</v>
      </c>
      <c r="P50">
        <v>1785.8422254699999</v>
      </c>
      <c r="Q50">
        <v>1.8445808304076601</v>
      </c>
      <c r="R50" t="s">
        <v>30</v>
      </c>
      <c r="S50" t="s">
        <v>333</v>
      </c>
      <c r="T50">
        <v>321.40461137861502</v>
      </c>
      <c r="U50">
        <v>321.40461137861502</v>
      </c>
      <c r="V50" t="s">
        <v>32</v>
      </c>
      <c r="W50" t="s">
        <v>33</v>
      </c>
      <c r="X50" t="s">
        <v>724</v>
      </c>
      <c r="Y50" t="s">
        <v>725</v>
      </c>
      <c r="Z50">
        <v>58.990699999999997</v>
      </c>
      <c r="AB50">
        <v>1784.8381999999999</v>
      </c>
      <c r="AC50" s="9">
        <v>1784.8349000000001</v>
      </c>
      <c r="BJ50" s="9"/>
    </row>
    <row r="51" spans="1:133">
      <c r="AT51" t="s">
        <v>726</v>
      </c>
      <c r="BJ51" s="9"/>
    </row>
    <row r="52" spans="1:133">
      <c r="D52" s="696">
        <v>1099</v>
      </c>
      <c r="F52" t="s">
        <v>555</v>
      </c>
      <c r="BJ52" s="9"/>
      <c r="CR52" t="s">
        <v>727</v>
      </c>
    </row>
    <row r="53" spans="1:133">
      <c r="D53" s="700">
        <v>1509</v>
      </c>
      <c r="E53" t="s">
        <v>728</v>
      </c>
      <c r="F53" t="s">
        <v>729</v>
      </c>
      <c r="Q53" s="6" t="s">
        <v>730</v>
      </c>
      <c r="AF53" t="s">
        <v>731</v>
      </c>
      <c r="BJ53" s="9"/>
    </row>
    <row r="54" spans="1:133">
      <c r="D54" s="473">
        <v>35286</v>
      </c>
      <c r="E54" t="s">
        <v>732</v>
      </c>
      <c r="F54" t="s">
        <v>733</v>
      </c>
      <c r="BJ54" s="9"/>
      <c r="BL54">
        <v>159.09219999999999</v>
      </c>
      <c r="BV54" s="9">
        <f>BL61-BV61</f>
        <v>11.999976000000004</v>
      </c>
    </row>
    <row r="55" spans="1:133">
      <c r="D55" s="711">
        <v>29210</v>
      </c>
      <c r="E55" t="s">
        <v>732</v>
      </c>
      <c r="F55" t="s">
        <v>734</v>
      </c>
      <c r="AX55" s="433"/>
      <c r="BJ55" s="9"/>
    </row>
    <row r="56" spans="1:133" ht="14.4" customHeight="1">
      <c r="D56" s="716">
        <v>1664</v>
      </c>
      <c r="E56" t="s">
        <v>735</v>
      </c>
      <c r="F56" t="s">
        <v>736</v>
      </c>
      <c r="AH56" s="196" t="s">
        <v>737</v>
      </c>
      <c r="AL56" s="196" t="s">
        <v>737</v>
      </c>
      <c r="AP56" s="718" t="s">
        <v>737</v>
      </c>
      <c r="AQ56" s="473"/>
      <c r="AT56" s="89" t="s">
        <v>737</v>
      </c>
      <c r="AX56" s="719" t="s">
        <v>738</v>
      </c>
      <c r="BF56" s="720" t="s">
        <v>737</v>
      </c>
      <c r="BG56" s="720" t="s">
        <v>737</v>
      </c>
      <c r="BJ56" s="9"/>
      <c r="BL56" s="721">
        <f>BL54+BL61</f>
        <v>321.14499999999998</v>
      </c>
      <c r="BM56" s="721"/>
      <c r="BN56" s="721"/>
      <c r="BO56" s="721"/>
      <c r="DA56" s="9">
        <f>BL61-DA61</f>
        <v>72.021104999999991</v>
      </c>
      <c r="DK56" t="s">
        <v>737</v>
      </c>
      <c r="DR56" s="8" t="s">
        <v>737</v>
      </c>
    </row>
    <row r="57" spans="1:133" ht="21">
      <c r="D57" s="715">
        <v>2635</v>
      </c>
      <c r="E57" t="s">
        <v>739</v>
      </c>
      <c r="F57" t="s">
        <v>740</v>
      </c>
      <c r="P57" s="407"/>
      <c r="AD57" s="2" t="s">
        <v>741</v>
      </c>
      <c r="AH57" s="196" t="s">
        <v>742</v>
      </c>
      <c r="AI57" s="722" t="s">
        <v>743</v>
      </c>
      <c r="AL57" s="196" t="s">
        <v>742</v>
      </c>
      <c r="AM57" s="722" t="s">
        <v>743</v>
      </c>
      <c r="AP57" s="718" t="s">
        <v>744</v>
      </c>
      <c r="AQ57" s="473"/>
      <c r="AT57" s="89" t="s">
        <v>744</v>
      </c>
      <c r="AU57" s="722" t="s">
        <v>743</v>
      </c>
      <c r="AX57" s="723" t="s">
        <v>208</v>
      </c>
      <c r="BB57" s="2" t="s">
        <v>741</v>
      </c>
      <c r="BF57" s="720" t="s">
        <v>744</v>
      </c>
      <c r="BG57" s="720" t="s">
        <v>744</v>
      </c>
      <c r="BJ57" s="593"/>
      <c r="BN57" s="433"/>
      <c r="BO57" s="433"/>
      <c r="BS57" t="s">
        <v>71</v>
      </c>
      <c r="BT57" t="s">
        <v>72</v>
      </c>
      <c r="BU57" t="s">
        <v>73</v>
      </c>
      <c r="BW57" s="439" t="s">
        <v>745</v>
      </c>
      <c r="BX57" s="439" t="s">
        <v>745</v>
      </c>
      <c r="BY57" s="439" t="s">
        <v>746</v>
      </c>
      <c r="BZ57" s="439" t="s">
        <v>64</v>
      </c>
      <c r="CA57" s="118" t="s">
        <v>747</v>
      </c>
      <c r="CB57" s="118" t="s">
        <v>747</v>
      </c>
      <c r="CC57" s="118" t="s">
        <v>746</v>
      </c>
      <c r="CD57" s="118" t="s">
        <v>64</v>
      </c>
      <c r="CE57" s="440" t="s">
        <v>748</v>
      </c>
      <c r="CF57" s="440" t="s">
        <v>748</v>
      </c>
      <c r="CG57" s="440" t="s">
        <v>746</v>
      </c>
      <c r="CH57" s="440" t="s">
        <v>64</v>
      </c>
      <c r="CI57" s="9"/>
      <c r="DK57" t="s">
        <v>744</v>
      </c>
      <c r="DM57" s="479" t="s">
        <v>749</v>
      </c>
      <c r="DN57" s="8" t="s">
        <v>139</v>
      </c>
      <c r="DR57" s="8" t="s">
        <v>744</v>
      </c>
    </row>
    <row r="58" spans="1:133">
      <c r="P58" s="407"/>
      <c r="AH58" s="196" t="s">
        <v>750</v>
      </c>
      <c r="AI58" s="407"/>
      <c r="AL58" s="196" t="s">
        <v>750</v>
      </c>
      <c r="AM58" s="407"/>
      <c r="AP58" s="718" t="s">
        <v>750</v>
      </c>
      <c r="AQ58" s="473"/>
      <c r="AT58" s="89" t="s">
        <v>750</v>
      </c>
      <c r="AU58" s="407"/>
      <c r="AX58" s="407"/>
      <c r="AY58" s="407"/>
      <c r="BF58" s="720" t="s">
        <v>750</v>
      </c>
      <c r="BG58" s="720" t="s">
        <v>750</v>
      </c>
      <c r="BJ58" s="9"/>
      <c r="BM58" s="152"/>
      <c r="BN58" s="719" t="s">
        <v>738</v>
      </c>
      <c r="BO58" s="719"/>
      <c r="BP58" s="45"/>
      <c r="BW58" s="439" t="s">
        <v>50</v>
      </c>
      <c r="BX58" s="439" t="s">
        <v>51</v>
      </c>
      <c r="BY58" s="439" t="e">
        <f>BX58-BW58</f>
        <v>#VALUE!</v>
      </c>
      <c r="BZ58" s="724"/>
      <c r="CA58" s="118" t="s">
        <v>50</v>
      </c>
      <c r="CB58" s="118" t="s">
        <v>51</v>
      </c>
      <c r="CC58" s="118" t="e">
        <f>CB58-CA58</f>
        <v>#VALUE!</v>
      </c>
      <c r="CD58" s="123"/>
      <c r="CE58" s="440" t="s">
        <v>50</v>
      </c>
      <c r="CF58" s="440" t="s">
        <v>51</v>
      </c>
      <c r="CG58" s="352" t="e">
        <f>CF58-CE58</f>
        <v>#VALUE!</v>
      </c>
      <c r="CH58" s="368"/>
      <c r="CI58" s="74" t="s">
        <v>483</v>
      </c>
      <c r="CJ58" s="725" t="s">
        <v>483</v>
      </c>
      <c r="CK58" s="74" t="s">
        <v>746</v>
      </c>
      <c r="CL58" s="74" t="s">
        <v>64</v>
      </c>
      <c r="CM58" s="726"/>
      <c r="CN58" s="727" t="s">
        <v>481</v>
      </c>
      <c r="CO58" s="180"/>
      <c r="CP58" s="180" t="s">
        <v>746</v>
      </c>
      <c r="CQ58" s="180" t="s">
        <v>64</v>
      </c>
      <c r="CW58" s="728" t="s">
        <v>751</v>
      </c>
      <c r="CX58" s="11" t="s">
        <v>752</v>
      </c>
      <c r="DA58" s="702" t="s">
        <v>753</v>
      </c>
      <c r="DB58" s="729" t="s">
        <v>168</v>
      </c>
      <c r="DC58" s="32"/>
      <c r="DD58" s="32" t="s">
        <v>746</v>
      </c>
      <c r="DE58" s="32" t="s">
        <v>64</v>
      </c>
      <c r="DF58" s="730" t="s">
        <v>482</v>
      </c>
      <c r="DG58" s="9" t="s">
        <v>538</v>
      </c>
      <c r="DH58" s="9"/>
      <c r="DI58" s="9" t="s">
        <v>746</v>
      </c>
      <c r="DJ58" s="9" t="s">
        <v>64</v>
      </c>
      <c r="DK58" t="s">
        <v>750</v>
      </c>
      <c r="DQ58" t="s">
        <v>275</v>
      </c>
      <c r="DR58" s="8" t="s">
        <v>750</v>
      </c>
    </row>
    <row r="59" spans="1:133">
      <c r="AD59" s="731" t="s">
        <v>144</v>
      </c>
      <c r="AE59" s="41" t="s">
        <v>144</v>
      </c>
      <c r="AF59" t="s">
        <v>754</v>
      </c>
      <c r="AG59" t="s">
        <v>755</v>
      </c>
      <c r="AH59" s="196" t="s">
        <v>756</v>
      </c>
      <c r="AI59" s="89" t="s">
        <v>211</v>
      </c>
      <c r="AL59" s="196" t="s">
        <v>757</v>
      </c>
      <c r="AM59" s="89" t="s">
        <v>138</v>
      </c>
      <c r="AP59" s="718" t="s">
        <v>145</v>
      </c>
      <c r="AQ59" s="718" t="s">
        <v>144</v>
      </c>
      <c r="AR59" t="s">
        <v>754</v>
      </c>
      <c r="AS59" t="s">
        <v>755</v>
      </c>
      <c r="AT59" s="89" t="s">
        <v>758</v>
      </c>
      <c r="AU59" s="89" t="s">
        <v>211</v>
      </c>
      <c r="AV59" t="s">
        <v>754</v>
      </c>
      <c r="AW59" t="s">
        <v>755</v>
      </c>
      <c r="AX59" s="479" t="s">
        <v>759</v>
      </c>
      <c r="AY59" s="479" t="s">
        <v>759</v>
      </c>
      <c r="BB59" s="732" t="s">
        <v>142</v>
      </c>
      <c r="BC59" s="41" t="s">
        <v>142</v>
      </c>
      <c r="BD59" t="s">
        <v>754</v>
      </c>
      <c r="BE59" t="s">
        <v>755</v>
      </c>
      <c r="BF59" s="720" t="s">
        <v>143</v>
      </c>
      <c r="BG59" s="720" t="s">
        <v>143</v>
      </c>
      <c r="BH59" t="s">
        <v>754</v>
      </c>
      <c r="BI59" t="s">
        <v>755</v>
      </c>
      <c r="BJ59" s="870" t="s">
        <v>760</v>
      </c>
      <c r="BK59" s="733" t="s">
        <v>761</v>
      </c>
      <c r="BL59" s="734" t="s">
        <v>762</v>
      </c>
      <c r="BM59" s="735" t="s">
        <v>743</v>
      </c>
      <c r="BN59" s="735" t="s">
        <v>208</v>
      </c>
      <c r="BO59" s="735"/>
      <c r="BP59" s="431" t="s">
        <v>763</v>
      </c>
      <c r="BQ59" s="871" t="s">
        <v>760</v>
      </c>
      <c r="BW59" s="439"/>
      <c r="BX59" s="439"/>
      <c r="BY59" s="439"/>
      <c r="BZ59" s="724"/>
      <c r="CA59" s="118"/>
      <c r="CB59" s="736" t="s">
        <v>764</v>
      </c>
      <c r="CC59" s="625" t="e">
        <f>CB59-CA59</f>
        <v>#VALUE!</v>
      </c>
      <c r="CD59" s="123"/>
      <c r="CE59" s="440"/>
      <c r="CF59" s="440"/>
      <c r="CG59" s="352">
        <f t="shared" ref="CG59:CG91" si="0">CF59-CE59</f>
        <v>0</v>
      </c>
      <c r="CH59" s="368"/>
      <c r="CI59" s="74" t="s">
        <v>50</v>
      </c>
      <c r="CJ59" s="725" t="s">
        <v>51</v>
      </c>
      <c r="CK59" s="737" t="e">
        <f>CJ59-CI59</f>
        <v>#VALUE!</v>
      </c>
      <c r="CL59" s="81"/>
      <c r="CM59" s="181"/>
      <c r="CN59" s="738" t="s">
        <v>50</v>
      </c>
      <c r="CO59" s="181" t="s">
        <v>51</v>
      </c>
      <c r="CP59" s="181" t="s">
        <v>275</v>
      </c>
      <c r="CQ59" s="181"/>
      <c r="CW59" t="s">
        <v>50</v>
      </c>
      <c r="CX59" s="11" t="s">
        <v>51</v>
      </c>
      <c r="CY59" t="s">
        <v>275</v>
      </c>
      <c r="DA59" s="739" t="s">
        <v>483</v>
      </c>
      <c r="DB59" s="740" t="s">
        <v>50</v>
      </c>
      <c r="DC59" s="739" t="s">
        <v>51</v>
      </c>
      <c r="DD59" s="739" t="s">
        <v>275</v>
      </c>
      <c r="DE59" s="739"/>
      <c r="DF59" s="730" t="s">
        <v>765</v>
      </c>
      <c r="DG59" s="46" t="s">
        <v>50</v>
      </c>
      <c r="DH59" s="46" t="s">
        <v>51</v>
      </c>
      <c r="DI59" t="s">
        <v>275</v>
      </c>
      <c r="DK59" s="9" t="s">
        <v>140</v>
      </c>
      <c r="DM59" s="92"/>
      <c r="DN59" s="731" t="s">
        <v>138</v>
      </c>
      <c r="DO59" s="41" t="s">
        <v>138</v>
      </c>
      <c r="DP59" t="s">
        <v>754</v>
      </c>
      <c r="DQ59" t="s">
        <v>755</v>
      </c>
      <c r="DR59" s="212" t="s">
        <v>140</v>
      </c>
      <c r="DT59" t="s">
        <v>754</v>
      </c>
      <c r="DU59" t="s">
        <v>755</v>
      </c>
    </row>
    <row r="60" spans="1:133">
      <c r="D60" s="8" t="s">
        <v>2</v>
      </c>
      <c r="E60" s="41" t="s">
        <v>3</v>
      </c>
      <c r="F60" s="8" t="s">
        <v>4</v>
      </c>
      <c r="G60" s="8" t="s">
        <v>554</v>
      </c>
      <c r="H60" s="283" t="s">
        <v>6</v>
      </c>
      <c r="I60" s="8" t="s">
        <v>7</v>
      </c>
      <c r="J60" s="8" t="s">
        <v>8</v>
      </c>
      <c r="K60" s="8" t="s">
        <v>9</v>
      </c>
      <c r="L60" s="8" t="s">
        <v>10</v>
      </c>
      <c r="M60" s="8" t="s">
        <v>11</v>
      </c>
      <c r="N60" s="8" t="s">
        <v>12</v>
      </c>
      <c r="O60" s="8" t="s">
        <v>13</v>
      </c>
      <c r="P60" s="8" t="s">
        <v>14</v>
      </c>
      <c r="Q60" s="8" t="s">
        <v>15</v>
      </c>
      <c r="R60" s="8" t="s">
        <v>16</v>
      </c>
      <c r="S60" s="8" t="s">
        <v>17</v>
      </c>
      <c r="T60" s="8" t="s">
        <v>18</v>
      </c>
      <c r="U60" s="8" t="s">
        <v>19</v>
      </c>
      <c r="V60" s="8" t="s">
        <v>20</v>
      </c>
      <c r="W60" s="8" t="s">
        <v>21</v>
      </c>
      <c r="X60" s="8" t="s">
        <v>22</v>
      </c>
      <c r="Y60" s="8" t="s">
        <v>23</v>
      </c>
      <c r="Z60" s="8" t="s">
        <v>24</v>
      </c>
      <c r="AA60" s="8" t="s">
        <v>25</v>
      </c>
      <c r="AB60" s="8" t="s">
        <v>26</v>
      </c>
      <c r="AC60" s="212" t="s">
        <v>27</v>
      </c>
      <c r="AD60" s="731" t="s">
        <v>50</v>
      </c>
      <c r="AE60" s="731" t="s">
        <v>51</v>
      </c>
      <c r="AG60" t="e">
        <f>AE60-AD60</f>
        <v>#VALUE!</v>
      </c>
      <c r="AH60" s="196" t="s">
        <v>50</v>
      </c>
      <c r="AI60" s="89" t="s">
        <v>51</v>
      </c>
      <c r="AL60" s="196" t="s">
        <v>50</v>
      </c>
      <c r="AM60" s="89" t="s">
        <v>51</v>
      </c>
      <c r="AP60" s="718" t="s">
        <v>50</v>
      </c>
      <c r="AQ60" s="718" t="s">
        <v>51</v>
      </c>
      <c r="AT60" s="89" t="s">
        <v>50</v>
      </c>
      <c r="AU60" s="89" t="s">
        <v>51</v>
      </c>
      <c r="AX60" s="407" t="s">
        <v>50</v>
      </c>
      <c r="AY60" s="407" t="s">
        <v>68</v>
      </c>
      <c r="BB60" s="732" t="s">
        <v>50</v>
      </c>
      <c r="BC60" s="732" t="s">
        <v>51</v>
      </c>
      <c r="BF60" s="720" t="s">
        <v>50</v>
      </c>
      <c r="BG60" s="720" t="s">
        <v>51</v>
      </c>
      <c r="BI60" t="s">
        <v>275</v>
      </c>
      <c r="BJ60" s="870"/>
      <c r="BK60" s="436"/>
      <c r="BL60" s="353"/>
      <c r="BM60" s="202"/>
      <c r="BN60" s="202"/>
      <c r="BO60" s="202"/>
      <c r="BP60" s="437"/>
      <c r="BQ60" s="871"/>
      <c r="BU60" s="9"/>
      <c r="BV60" s="9"/>
      <c r="BW60" s="439"/>
      <c r="BX60" s="439"/>
      <c r="BY60" s="439"/>
      <c r="BZ60" s="724"/>
      <c r="CA60" s="118"/>
      <c r="CB60" s="118"/>
      <c r="CC60" s="625">
        <f>CB60-CA60</f>
        <v>0</v>
      </c>
      <c r="CD60" s="123"/>
      <c r="CE60" s="440"/>
      <c r="CF60" s="440"/>
      <c r="CG60" s="352">
        <f t="shared" si="0"/>
        <v>0</v>
      </c>
      <c r="CH60" s="368"/>
      <c r="CI60" s="741"/>
      <c r="CJ60" s="741"/>
      <c r="CK60" s="737">
        <f t="shared" ref="CK60:CK91" si="1">CJ60-CI60</f>
        <v>0</v>
      </c>
      <c r="CL60" s="741"/>
      <c r="CM60" s="726"/>
      <c r="CN60" s="180"/>
      <c r="CO60" s="180"/>
      <c r="CP60" s="742">
        <f>CO60-CN60</f>
        <v>0</v>
      </c>
      <c r="CQ60" s="181"/>
      <c r="CS60" s="8" t="s">
        <v>2</v>
      </c>
      <c r="CY60" s="92">
        <f>CX60-CW60</f>
        <v>0</v>
      </c>
      <c r="DA60" s="702"/>
      <c r="DB60" s="32"/>
      <c r="DC60" s="32"/>
      <c r="DD60" s="743">
        <f>DC60-DB60</f>
        <v>0</v>
      </c>
      <c r="DE60" s="739"/>
      <c r="DF60" s="434"/>
      <c r="DG60" s="9"/>
      <c r="DH60" s="9"/>
      <c r="DI60" s="92">
        <f>DH60-DG60</f>
        <v>0</v>
      </c>
      <c r="DJ60" s="9"/>
      <c r="DK60" s="9"/>
      <c r="DL60" s="9"/>
      <c r="DM60" s="92"/>
      <c r="DN60" s="731" t="s">
        <v>50</v>
      </c>
      <c r="DO60" s="731" t="s">
        <v>51</v>
      </c>
      <c r="DQ60" t="e">
        <f>DO60-DN60</f>
        <v>#VALUE!</v>
      </c>
      <c r="DR60" s="731" t="s">
        <v>50</v>
      </c>
      <c r="DS60" s="731" t="s">
        <v>51</v>
      </c>
      <c r="DT60" s="9"/>
      <c r="DU60" s="92"/>
      <c r="DV60" s="9"/>
      <c r="DW60" s="9"/>
      <c r="DX60" s="9"/>
      <c r="DY60" s="9"/>
      <c r="DZ60" s="9"/>
      <c r="EA60" s="9"/>
      <c r="EB60" s="9"/>
      <c r="EC60" s="9"/>
    </row>
    <row r="61" spans="1:133">
      <c r="B61" s="311" t="s">
        <v>817</v>
      </c>
      <c r="C61" s="311"/>
      <c r="D61" s="696">
        <v>1099</v>
      </c>
      <c r="E61" s="11"/>
      <c r="F61">
        <v>24</v>
      </c>
      <c r="G61" s="697" t="s">
        <v>556</v>
      </c>
      <c r="H61" s="744" t="s">
        <v>766</v>
      </c>
      <c r="I61" t="s">
        <v>557</v>
      </c>
      <c r="J61" s="46">
        <v>1.63E-5</v>
      </c>
      <c r="K61" s="2">
        <v>310.89999999999998</v>
      </c>
      <c r="L61" s="698">
        <v>2</v>
      </c>
      <c r="M61">
        <v>599.28104019753698</v>
      </c>
      <c r="N61">
        <v>599.28373296838504</v>
      </c>
      <c r="O61">
        <v>1197.55480392507</v>
      </c>
      <c r="P61" s="407">
        <v>1197.5601894700001</v>
      </c>
      <c r="Q61">
        <v>-4.4970974925766001</v>
      </c>
      <c r="R61" t="s">
        <v>30</v>
      </c>
      <c r="S61" t="s">
        <v>31</v>
      </c>
      <c r="T61">
        <v>310.92970900178</v>
      </c>
      <c r="U61">
        <v>44.796509947751801</v>
      </c>
      <c r="V61" t="s">
        <v>32</v>
      </c>
      <c r="W61" t="s">
        <v>33</v>
      </c>
      <c r="X61" t="s">
        <v>558</v>
      </c>
      <c r="Y61" t="s">
        <v>559</v>
      </c>
      <c r="Z61">
        <v>29.010300000000001</v>
      </c>
      <c r="AB61">
        <v>1196.5474999999999</v>
      </c>
      <c r="AC61" s="9">
        <v>1196.5528999999999</v>
      </c>
      <c r="AD61" s="72">
        <f t="shared" ref="AD61:AD91" si="2">P61-BL61</f>
        <v>1035.5073894700001</v>
      </c>
      <c r="AE61" s="70">
        <v>1035.6102000000001</v>
      </c>
      <c r="AF61" s="79">
        <v>15280</v>
      </c>
      <c r="AG61" s="619">
        <f>AE61-AD61</f>
        <v>0.10281052999994245</v>
      </c>
      <c r="AH61" s="82">
        <f>P61-BM61</f>
        <v>1018.48081547</v>
      </c>
      <c r="AI61" s="70">
        <v>1018.48081547</v>
      </c>
      <c r="AJ61" s="619"/>
      <c r="AK61" s="619">
        <f>AI61-AH61</f>
        <v>0</v>
      </c>
      <c r="AL61" s="82">
        <f>P61-BO61</f>
        <v>993.48556747000009</v>
      </c>
      <c r="AM61" s="70">
        <v>993.48556747000009</v>
      </c>
      <c r="AN61" s="619"/>
      <c r="AO61" s="619">
        <f>AM61-AL61</f>
        <v>0</v>
      </c>
      <c r="AP61" s="434">
        <f t="shared" ref="AP61:AP91" si="3">(BJ61-BL61)/L61</f>
        <v>518.25733273500009</v>
      </c>
      <c r="AQ61" s="9">
        <v>518.38670000000002</v>
      </c>
      <c r="AR61" s="46">
        <v>368600</v>
      </c>
      <c r="AS61" s="92">
        <f>AQ61-AP61</f>
        <v>0.12936726499992801</v>
      </c>
      <c r="AT61" s="486">
        <f t="shared" ref="AT61:AT91" si="4">(BJ61-BM61)/L61</f>
        <v>509.74404573500004</v>
      </c>
      <c r="AU61" s="9">
        <v>509.74404573500004</v>
      </c>
      <c r="AV61" s="46"/>
      <c r="AW61" s="92"/>
      <c r="AX61" s="486">
        <f t="shared" ref="AX61:AX91" si="5">(BJ61-BN61)/L61</f>
        <v>488.73313273500003</v>
      </c>
      <c r="AY61" s="9">
        <v>489.74098273500005</v>
      </c>
      <c r="AZ61" s="92"/>
      <c r="BA61" s="92"/>
      <c r="BB61" s="33">
        <f t="shared" ref="BB61:BB92" si="6">P61-BP61</f>
        <v>1017.49680947</v>
      </c>
      <c r="BC61" s="550" t="s">
        <v>74</v>
      </c>
      <c r="BD61" s="46"/>
      <c r="BF61" s="435">
        <f t="shared" ref="BF61:BF92" si="7">(BJ61-BP61)/L61</f>
        <v>509.25204273500003</v>
      </c>
      <c r="BG61" s="88">
        <v>509.81299999999999</v>
      </c>
      <c r="BH61" s="466">
        <v>194300</v>
      </c>
      <c r="BI61" s="546">
        <f>BG61-BF61</f>
        <v>0.56095726499995635</v>
      </c>
      <c r="BJ61" s="9">
        <f t="shared" ref="BJ61:BJ93" si="8">P61+(L61-1)*BK61</f>
        <v>1198.5674654700001</v>
      </c>
      <c r="BK61" s="436">
        <v>1.0072760000000001</v>
      </c>
      <c r="BL61" s="353">
        <v>162.05279999999999</v>
      </c>
      <c r="BM61" s="202">
        <v>179.079374</v>
      </c>
      <c r="BN61" s="202">
        <v>221.10120000000001</v>
      </c>
      <c r="BO61" s="202">
        <v>204.07462200000001</v>
      </c>
      <c r="BP61" s="437">
        <v>180.06338</v>
      </c>
      <c r="BQ61">
        <f t="shared" ref="BQ61:BQ93" si="9">AC61+(L61*BK61)</f>
        <v>1198.567452</v>
      </c>
      <c r="BR61">
        <f t="shared" ref="BR61:BR93" si="10">(BQ61-BL61)/L61</f>
        <v>518.25732600000003</v>
      </c>
      <c r="BS61" s="439">
        <v>18.010565</v>
      </c>
      <c r="BT61" s="7">
        <v>36.021129999999999</v>
      </c>
      <c r="BU61" s="279">
        <v>54.031694999999999</v>
      </c>
      <c r="BV61" s="74">
        <v>150.05282399999999</v>
      </c>
      <c r="BW61" s="439">
        <f t="shared" ref="BW61:BW93" si="11">(BJ61-BS61)/L61</f>
        <v>590.27845023500004</v>
      </c>
      <c r="BX61" s="9" t="s">
        <v>74</v>
      </c>
      <c r="BY61" s="9"/>
      <c r="BZ61" s="46"/>
      <c r="CA61" s="118">
        <f t="shared" ref="CA61:CA93" si="12">(BJ61-BT61)/L61</f>
        <v>581.27316773500002</v>
      </c>
      <c r="CB61" s="9" t="s">
        <v>74</v>
      </c>
      <c r="CC61" s="92"/>
      <c r="CD61" s="46"/>
      <c r="CE61" s="440">
        <f t="shared" ref="CE61:CE93" si="13">(BJ61-BU61)/L61</f>
        <v>572.26788523500011</v>
      </c>
      <c r="CF61" s="9" t="s">
        <v>74</v>
      </c>
      <c r="CG61" s="92"/>
      <c r="CH61" s="46"/>
      <c r="CI61" s="74">
        <f t="shared" ref="CI61:CI93" si="14">(BJ61-BV61)/L61</f>
        <v>524.25732073500012</v>
      </c>
      <c r="CJ61" s="9">
        <v>523.87869999999998</v>
      </c>
      <c r="CK61" s="92">
        <f t="shared" si="1"/>
        <v>-0.37862073500014048</v>
      </c>
      <c r="CL61" s="46">
        <v>1778</v>
      </c>
      <c r="CM61" s="180">
        <v>120.04226</v>
      </c>
      <c r="CN61" s="26">
        <f t="shared" ref="CN61:CN91" si="15">(BJ61-CM61)/L61</f>
        <v>539.26260273500009</v>
      </c>
      <c r="CO61" s="9">
        <v>539.4819</v>
      </c>
      <c r="CP61" s="92">
        <f t="shared" ref="CP61:CP91" si="16">CO61-CN61</f>
        <v>0.2192972649999092</v>
      </c>
      <c r="CQ61" s="46">
        <v>33490</v>
      </c>
      <c r="CR61" s="744" t="s">
        <v>766</v>
      </c>
      <c r="CS61" s="696">
        <v>1099</v>
      </c>
      <c r="CU61" s="520">
        <v>1</v>
      </c>
      <c r="CW61" s="9">
        <f t="shared" ref="CW61:CW92" si="17">(BJ61+BL61)/L61</f>
        <v>680.31013273500002</v>
      </c>
      <c r="CX61" s="598" t="s">
        <v>74</v>
      </c>
      <c r="CY61" s="92"/>
      <c r="DA61" s="442">
        <v>90.031694999999999</v>
      </c>
      <c r="DB61" s="9">
        <f t="shared" ref="DB61:DB93" si="18">(BJ61-DA61)/L61</f>
        <v>554.26788523500011</v>
      </c>
      <c r="DC61">
        <v>554.76070000000004</v>
      </c>
      <c r="DD61" s="745">
        <f t="shared" ref="DD61:DD86" si="19">DC61-DB61</f>
        <v>0.4928147649999346</v>
      </c>
      <c r="DE61" s="46">
        <v>7006</v>
      </c>
      <c r="DF61" s="434">
        <v>270.09508399999999</v>
      </c>
      <c r="DG61" s="9">
        <f t="shared" ref="DG61:DG91" si="20">(BJ61-DF61)/L61</f>
        <v>464.23619073500004</v>
      </c>
      <c r="DH61" s="9"/>
      <c r="DI61" s="92"/>
      <c r="DJ61" s="9"/>
      <c r="DK61" s="9"/>
      <c r="DL61" s="9"/>
      <c r="DM61" s="443">
        <v>204.07462200000001</v>
      </c>
      <c r="DN61" s="129">
        <f t="shared" ref="DN61:DN87" si="21">P61-DM61</f>
        <v>993.48556747000009</v>
      </c>
      <c r="DO61" s="129">
        <v>993.6259</v>
      </c>
      <c r="DP61" s="46">
        <v>399.1</v>
      </c>
      <c r="DQ61" s="92">
        <f>DO61-DN61</f>
        <v>0.14033252999990964</v>
      </c>
      <c r="DR61" s="118">
        <f t="shared" ref="DR61:DR92" si="22">(BJ61-DM61)/L61</f>
        <v>497.24642173500007</v>
      </c>
      <c r="DS61" s="9" t="s">
        <v>74</v>
      </c>
      <c r="DT61" s="46"/>
      <c r="DU61" s="92"/>
      <c r="DV61" s="9"/>
      <c r="DW61" s="9"/>
      <c r="DX61" s="9"/>
      <c r="DY61" s="9"/>
      <c r="DZ61" s="9"/>
      <c r="EA61" s="9"/>
      <c r="EB61" s="9"/>
      <c r="EC61" s="9"/>
    </row>
    <row r="62" spans="1:133">
      <c r="A62" s="696">
        <v>1099</v>
      </c>
      <c r="C62" s="311" t="s">
        <v>555</v>
      </c>
      <c r="D62" s="696">
        <v>1522</v>
      </c>
      <c r="E62" s="11"/>
      <c r="F62" s="52">
        <v>75</v>
      </c>
      <c r="G62" s="697" t="s">
        <v>560</v>
      </c>
      <c r="H62" s="744"/>
      <c r="I62" s="87" t="s">
        <v>561</v>
      </c>
      <c r="J62" s="46">
        <v>4.5000000000000003E-5</v>
      </c>
      <c r="K62" s="2">
        <v>370.1</v>
      </c>
      <c r="L62" s="698">
        <v>2</v>
      </c>
      <c r="M62">
        <v>849.36688691210804</v>
      </c>
      <c r="N62">
        <v>849.37045396838505</v>
      </c>
      <c r="O62">
        <v>1697.7264973542201</v>
      </c>
      <c r="P62" s="407">
        <v>1697.7336314700001</v>
      </c>
      <c r="Q62">
        <v>-4.20214081358814</v>
      </c>
      <c r="R62" t="s">
        <v>30</v>
      </c>
      <c r="S62" t="s">
        <v>333</v>
      </c>
      <c r="T62">
        <v>328.41788229070301</v>
      </c>
      <c r="U62">
        <v>31.4626381013863</v>
      </c>
      <c r="V62" t="s">
        <v>32</v>
      </c>
      <c r="W62" t="s">
        <v>33</v>
      </c>
      <c r="X62" t="s">
        <v>562</v>
      </c>
      <c r="Y62" t="s">
        <v>563</v>
      </c>
      <c r="Z62">
        <v>33.511200000000002</v>
      </c>
      <c r="AB62">
        <v>1696.7192</v>
      </c>
      <c r="AC62" s="92">
        <v>1696.7264</v>
      </c>
      <c r="AD62" s="72">
        <f t="shared" si="2"/>
        <v>1535.6808314700002</v>
      </c>
      <c r="AE62" s="70" t="s">
        <v>180</v>
      </c>
      <c r="AF62" s="79"/>
      <c r="AG62" s="619"/>
      <c r="AH62" s="82">
        <f t="shared" ref="AH62:AH93" si="23">P62-BM62</f>
        <v>1518.6542574700002</v>
      </c>
      <c r="AI62" s="70">
        <v>1518.6542574700002</v>
      </c>
      <c r="AJ62" s="619"/>
      <c r="AK62" s="619">
        <f t="shared" ref="AK62:AK91" si="24">AI62-AH62</f>
        <v>0</v>
      </c>
      <c r="AL62" s="82">
        <f t="shared" ref="AL62:AL93" si="25">P62-BO62</f>
        <v>1493.65900947</v>
      </c>
      <c r="AM62" s="70">
        <v>1493.65900947</v>
      </c>
      <c r="AN62" s="619"/>
      <c r="AO62" s="619">
        <f t="shared" ref="AO62:AO91" si="26">AM62-AL62</f>
        <v>0</v>
      </c>
      <c r="AP62" s="434">
        <f t="shared" si="3"/>
        <v>768.3440537350001</v>
      </c>
      <c r="AQ62" s="9">
        <v>768.69579999999996</v>
      </c>
      <c r="AR62" s="46" t="s">
        <v>767</v>
      </c>
      <c r="AS62" s="546">
        <f>AQ62-AP62</f>
        <v>0.35174626499986061</v>
      </c>
      <c r="AT62" s="486">
        <f t="shared" si="4"/>
        <v>759.83076673500011</v>
      </c>
      <c r="AU62" s="88">
        <v>759.83076673500011</v>
      </c>
      <c r="AV62" s="466"/>
      <c r="AW62" s="546"/>
      <c r="AX62" s="486">
        <f t="shared" si="5"/>
        <v>738.81985373500004</v>
      </c>
      <c r="AY62" s="88">
        <v>739.82770373500011</v>
      </c>
      <c r="AZ62" s="546"/>
      <c r="BA62" s="546"/>
      <c r="BB62" s="33">
        <f t="shared" si="6"/>
        <v>1517.67025147</v>
      </c>
      <c r="BC62" s="33">
        <v>1517.6703</v>
      </c>
      <c r="BD62" s="46">
        <v>150.1</v>
      </c>
      <c r="BE62" s="92">
        <f>BC62-BB62</f>
        <v>4.8529999958191183E-5</v>
      </c>
      <c r="BF62" s="435">
        <f t="shared" si="7"/>
        <v>759.33876373500004</v>
      </c>
      <c r="BG62" s="9">
        <v>759.36969999999997</v>
      </c>
      <c r="BH62" s="46">
        <v>7775</v>
      </c>
      <c r="BI62" s="378">
        <f t="shared" ref="BI62:BI86" si="27">BG62-BF62</f>
        <v>3.0936264999922969E-2</v>
      </c>
      <c r="BJ62" s="9">
        <f t="shared" si="8"/>
        <v>1698.7409074700001</v>
      </c>
      <c r="BK62" s="436">
        <v>1.0072760000000001</v>
      </c>
      <c r="BL62" s="353">
        <v>162.05279999999999</v>
      </c>
      <c r="BM62" s="202">
        <v>179.079374</v>
      </c>
      <c r="BN62" s="202">
        <v>221.10120000000001</v>
      </c>
      <c r="BO62" s="202">
        <v>204.07462200000001</v>
      </c>
      <c r="BP62" s="437">
        <v>180.06338</v>
      </c>
      <c r="BQ62">
        <f t="shared" si="9"/>
        <v>1698.7409520000001</v>
      </c>
      <c r="BR62">
        <f t="shared" si="10"/>
        <v>768.34407600000009</v>
      </c>
      <c r="BS62" s="438">
        <v>18.010565</v>
      </c>
      <c r="BT62" s="7">
        <v>36.021129999999999</v>
      </c>
      <c r="BU62" s="279">
        <v>54.031694999999999</v>
      </c>
      <c r="BV62" s="74">
        <v>150.05282399999999</v>
      </c>
      <c r="BW62" s="439">
        <f t="shared" si="11"/>
        <v>840.36517123500005</v>
      </c>
      <c r="BX62" s="9" t="s">
        <v>74</v>
      </c>
      <c r="BY62" s="9"/>
      <c r="BZ62" s="46"/>
      <c r="CA62" s="118">
        <f t="shared" si="12"/>
        <v>831.35988873500003</v>
      </c>
      <c r="CB62" s="9" t="s">
        <v>74</v>
      </c>
      <c r="CC62" s="92"/>
      <c r="CD62" s="46"/>
      <c r="CE62" s="440">
        <f t="shared" si="13"/>
        <v>822.35460623500012</v>
      </c>
      <c r="CF62" s="9">
        <v>822.68119999999999</v>
      </c>
      <c r="CG62" s="92">
        <f t="shared" si="0"/>
        <v>0.32659376499987047</v>
      </c>
      <c r="CH62" s="46">
        <v>16810</v>
      </c>
      <c r="CI62" s="74">
        <f t="shared" si="14"/>
        <v>774.34404173500002</v>
      </c>
      <c r="CJ62" s="9">
        <v>774.66279999999995</v>
      </c>
      <c r="CK62" s="92">
        <f t="shared" si="1"/>
        <v>0.31875826499992854</v>
      </c>
      <c r="CL62" s="46">
        <v>416.3</v>
      </c>
      <c r="CM62" s="180">
        <v>120.04226</v>
      </c>
      <c r="CN62" s="26">
        <f t="shared" si="15"/>
        <v>789.3493237350001</v>
      </c>
      <c r="CO62" s="9">
        <v>789.36959999999999</v>
      </c>
      <c r="CP62" s="92">
        <f t="shared" si="16"/>
        <v>2.0276264999893101E-2</v>
      </c>
      <c r="CQ62" s="46">
        <v>2396</v>
      </c>
      <c r="CR62" s="744"/>
      <c r="CS62" s="696">
        <v>1522</v>
      </c>
      <c r="CU62" s="520">
        <v>2</v>
      </c>
      <c r="CW62" s="9">
        <f t="shared" si="17"/>
        <v>930.39685373500004</v>
      </c>
      <c r="CX62" s="746">
        <v>930.57669999999996</v>
      </c>
      <c r="CY62" s="745">
        <f t="shared" ref="CY62:CY89" si="28">CX62-CW62</f>
        <v>0.17984626499992373</v>
      </c>
      <c r="CZ62" s="46">
        <v>136</v>
      </c>
      <c r="DA62" s="442">
        <v>90.031694999999999</v>
      </c>
      <c r="DB62" s="9">
        <f t="shared" si="18"/>
        <v>804.35460623500012</v>
      </c>
      <c r="DC62">
        <v>804.57159999999999</v>
      </c>
      <c r="DD62" s="745">
        <f t="shared" si="19"/>
        <v>0.21699376499987011</v>
      </c>
      <c r="DE62" s="46">
        <v>30730</v>
      </c>
      <c r="DF62" s="434">
        <v>270.09508399999999</v>
      </c>
      <c r="DG62" s="9">
        <f t="shared" si="20"/>
        <v>714.32291173500005</v>
      </c>
      <c r="DH62" s="9"/>
      <c r="DI62" s="747">
        <f>DJ62-DK62</f>
        <v>-0.26653173500005778</v>
      </c>
      <c r="DJ62" s="9">
        <v>645.02930000000003</v>
      </c>
      <c r="DK62" s="9">
        <f>(BJ62-DL62)/L62</f>
        <v>645.29583173500009</v>
      </c>
      <c r="DL62" s="748">
        <f>DM62*2</f>
        <v>408.14924400000001</v>
      </c>
      <c r="DM62" s="443">
        <v>204.07462200000001</v>
      </c>
      <c r="DN62" s="9">
        <f t="shared" si="21"/>
        <v>1493.65900947</v>
      </c>
      <c r="DO62" s="9" t="s">
        <v>74</v>
      </c>
      <c r="DP62" s="46"/>
      <c r="DQ62" s="92"/>
      <c r="DR62" s="118">
        <f t="shared" si="22"/>
        <v>747.33314273500002</v>
      </c>
      <c r="DS62" s="118">
        <v>747.38059999999996</v>
      </c>
      <c r="DT62" s="46">
        <v>302.39999999999998</v>
      </c>
      <c r="DU62" s="92">
        <f t="shared" ref="DU62:DU91" si="29">DS62-DR62</f>
        <v>4.7457264999934523E-2</v>
      </c>
      <c r="DV62" s="9"/>
      <c r="DW62" s="9"/>
      <c r="DX62" s="9"/>
      <c r="DY62" s="9"/>
      <c r="DZ62" s="9"/>
      <c r="EA62" s="9"/>
      <c r="EB62" s="9"/>
      <c r="EC62" s="9"/>
    </row>
    <row r="63" spans="1:133">
      <c r="A63" s="700">
        <v>1509</v>
      </c>
      <c r="B63" t="s">
        <v>728</v>
      </c>
      <c r="C63" s="311" t="s">
        <v>729</v>
      </c>
      <c r="D63" s="696">
        <v>1058</v>
      </c>
      <c r="E63" s="699" t="s">
        <v>564</v>
      </c>
      <c r="F63">
        <v>80</v>
      </c>
      <c r="G63" s="697" t="s">
        <v>565</v>
      </c>
      <c r="H63" s="744"/>
      <c r="I63" t="s">
        <v>452</v>
      </c>
      <c r="J63" s="46">
        <v>2.1500000000000002E-6</v>
      </c>
      <c r="K63" s="2">
        <v>392.3</v>
      </c>
      <c r="L63" s="698">
        <v>2</v>
      </c>
      <c r="M63">
        <v>798.84614665793902</v>
      </c>
      <c r="N63">
        <v>798.84661096838499</v>
      </c>
      <c r="O63">
        <v>1596.68501684588</v>
      </c>
      <c r="P63" s="407">
        <v>1596.68594547</v>
      </c>
      <c r="Q63">
        <v>-0.58159472458685901</v>
      </c>
      <c r="R63" t="s">
        <v>30</v>
      </c>
      <c r="S63" t="s">
        <v>31</v>
      </c>
      <c r="T63">
        <v>392.29828729263102</v>
      </c>
      <c r="U63">
        <v>392.29828729263102</v>
      </c>
      <c r="V63" t="s">
        <v>32</v>
      </c>
      <c r="W63" t="s">
        <v>33</v>
      </c>
      <c r="X63" t="s">
        <v>566</v>
      </c>
      <c r="Y63" t="s">
        <v>567</v>
      </c>
      <c r="Z63">
        <v>28.410900000000002</v>
      </c>
      <c r="AB63">
        <v>1595.6777</v>
      </c>
      <c r="AC63" s="92">
        <v>1595.6786999999999</v>
      </c>
      <c r="AD63" s="72">
        <f t="shared" si="2"/>
        <v>1434.63314547</v>
      </c>
      <c r="AE63" s="70">
        <v>1434.7761</v>
      </c>
      <c r="AF63" s="749">
        <v>47.72</v>
      </c>
      <c r="AG63" s="619">
        <f t="shared" ref="AG63:AG70" si="30">AE63-AD63</f>
        <v>0.14295452999999725</v>
      </c>
      <c r="AH63" s="82">
        <f t="shared" si="23"/>
        <v>1417.6065714700001</v>
      </c>
      <c r="AI63" s="70">
        <v>1417.6065714700001</v>
      </c>
      <c r="AJ63" s="619"/>
      <c r="AK63" s="619">
        <f t="shared" si="24"/>
        <v>0</v>
      </c>
      <c r="AL63" s="82">
        <f t="shared" si="25"/>
        <v>1392.6113234699999</v>
      </c>
      <c r="AM63" s="70">
        <v>1392.6113234699999</v>
      </c>
      <c r="AN63" s="619"/>
      <c r="AO63" s="619">
        <f t="shared" si="26"/>
        <v>0</v>
      </c>
      <c r="AP63" s="434">
        <f t="shared" si="3"/>
        <v>717.82021073500005</v>
      </c>
      <c r="AQ63" s="9">
        <v>718.0951</v>
      </c>
      <c r="AR63" s="46">
        <v>13680</v>
      </c>
      <c r="AS63" s="378">
        <f>AQ63-AP63</f>
        <v>0.27488926499995614</v>
      </c>
      <c r="AT63" s="486">
        <f t="shared" si="4"/>
        <v>709.30692373500005</v>
      </c>
      <c r="AU63" s="120">
        <v>709.30692373500005</v>
      </c>
      <c r="AV63" s="369"/>
      <c r="AW63" s="378"/>
      <c r="AX63" s="486">
        <f t="shared" si="5"/>
        <v>688.29601073499998</v>
      </c>
      <c r="AY63" s="120">
        <v>689.30386073500006</v>
      </c>
      <c r="AZ63" s="378"/>
      <c r="BA63" s="378"/>
      <c r="BB63" s="33">
        <f t="shared" si="6"/>
        <v>1416.6225654699999</v>
      </c>
      <c r="BC63" s="33">
        <v>1416.7491</v>
      </c>
      <c r="BD63" s="46">
        <v>50</v>
      </c>
      <c r="BE63" s="92">
        <f t="shared" ref="BE63:BE89" si="31">BC63-BB63</f>
        <v>0.12653453000007175</v>
      </c>
      <c r="BF63" s="435">
        <f t="shared" si="7"/>
        <v>708.81492073499999</v>
      </c>
      <c r="BG63" s="9">
        <v>708.77850000000001</v>
      </c>
      <c r="BH63" s="46">
        <v>1102</v>
      </c>
      <c r="BI63" s="378">
        <f t="shared" si="27"/>
        <v>-3.6420734999978777E-2</v>
      </c>
      <c r="BJ63" s="9">
        <f t="shared" si="8"/>
        <v>1597.69322147</v>
      </c>
      <c r="BK63" s="436">
        <v>1.0072760000000001</v>
      </c>
      <c r="BL63" s="353">
        <v>162.05279999999999</v>
      </c>
      <c r="BM63" s="202">
        <v>179.079374</v>
      </c>
      <c r="BN63" s="202">
        <v>221.10120000000001</v>
      </c>
      <c r="BO63" s="202">
        <v>204.07462200000001</v>
      </c>
      <c r="BP63" s="437">
        <v>180.06338</v>
      </c>
      <c r="BQ63">
        <f t="shared" si="9"/>
        <v>1597.693252</v>
      </c>
      <c r="BR63">
        <f t="shared" si="10"/>
        <v>717.82022600000005</v>
      </c>
      <c r="BS63" s="438">
        <v>18.010565</v>
      </c>
      <c r="BT63" s="7">
        <v>36.021129999999999</v>
      </c>
      <c r="BU63" s="279">
        <v>54.031694999999999</v>
      </c>
      <c r="BV63" s="74">
        <v>150.05282399999999</v>
      </c>
      <c r="BW63" s="439">
        <f t="shared" si="11"/>
        <v>789.84132823499999</v>
      </c>
      <c r="BX63" s="9" t="s">
        <v>74</v>
      </c>
      <c r="BY63" s="9"/>
      <c r="BZ63" s="46"/>
      <c r="CA63" s="118">
        <f t="shared" si="12"/>
        <v>780.83604573499997</v>
      </c>
      <c r="CB63" s="9" t="s">
        <v>74</v>
      </c>
      <c r="CC63" s="92"/>
      <c r="CD63" s="46"/>
      <c r="CE63" s="440">
        <f t="shared" si="13"/>
        <v>771.83076323500006</v>
      </c>
      <c r="CF63" s="9">
        <v>771.77340000000004</v>
      </c>
      <c r="CG63" s="92">
        <f t="shared" si="0"/>
        <v>-5.736323500002527E-2</v>
      </c>
      <c r="CH63" s="46">
        <v>754.4</v>
      </c>
      <c r="CI63" s="74">
        <f t="shared" si="14"/>
        <v>723.82019873500008</v>
      </c>
      <c r="CJ63" s="750">
        <v>724.28380000000004</v>
      </c>
      <c r="CK63" s="92">
        <f t="shared" si="1"/>
        <v>0.46360126499996568</v>
      </c>
      <c r="CL63" s="46">
        <v>1007</v>
      </c>
      <c r="CM63" s="180">
        <v>120.04226</v>
      </c>
      <c r="CN63" s="26">
        <f t="shared" si="15"/>
        <v>738.82548073500004</v>
      </c>
      <c r="CO63" s="9">
        <v>738.80679999999995</v>
      </c>
      <c r="CP63" s="92">
        <f t="shared" si="16"/>
        <v>-1.8680735000089044E-2</v>
      </c>
      <c r="CQ63" s="46">
        <v>1867</v>
      </c>
      <c r="CR63" s="744"/>
      <c r="CS63" s="696">
        <v>1058</v>
      </c>
      <c r="CT63" s="708" t="s">
        <v>768</v>
      </c>
      <c r="CU63" s="520">
        <v>3</v>
      </c>
      <c r="CW63" s="9">
        <f t="shared" si="17"/>
        <v>879.87301073499998</v>
      </c>
      <c r="CX63" s="746">
        <v>879.48389999999995</v>
      </c>
      <c r="CY63" s="745">
        <f t="shared" si="28"/>
        <v>-0.38911073500003113</v>
      </c>
      <c r="CZ63" s="46">
        <v>75.459999999999994</v>
      </c>
      <c r="DA63" s="442">
        <v>90.031694999999999</v>
      </c>
      <c r="DB63" s="9">
        <f t="shared" si="18"/>
        <v>753.83076323500006</v>
      </c>
      <c r="DC63">
        <v>753.57249999999999</v>
      </c>
      <c r="DD63" s="745">
        <f t="shared" si="19"/>
        <v>-0.2582632350000722</v>
      </c>
      <c r="DE63" s="46">
        <v>918.2</v>
      </c>
      <c r="DF63" s="434">
        <v>270.09508399999999</v>
      </c>
      <c r="DG63" s="9">
        <f t="shared" si="20"/>
        <v>663.79906873499999</v>
      </c>
      <c r="DH63" s="9"/>
      <c r="DI63" s="92"/>
      <c r="DJ63" s="9"/>
      <c r="DK63" s="9"/>
      <c r="DL63" s="748"/>
      <c r="DM63" s="443">
        <v>204.07462200000001</v>
      </c>
      <c r="DN63" s="9">
        <f t="shared" si="21"/>
        <v>1392.6113234699999</v>
      </c>
      <c r="DO63" s="9"/>
      <c r="DP63" s="46"/>
      <c r="DQ63" s="92"/>
      <c r="DR63" s="118">
        <f t="shared" si="22"/>
        <v>696.80929973499997</v>
      </c>
      <c r="DS63" s="9"/>
      <c r="DT63" s="46"/>
      <c r="DU63" s="92">
        <f t="shared" si="29"/>
        <v>-696.80929973499997</v>
      </c>
      <c r="DV63" s="9"/>
      <c r="DW63" s="9"/>
      <c r="DX63" s="9"/>
      <c r="DY63" s="9"/>
      <c r="DZ63" s="9"/>
      <c r="EA63" s="9"/>
      <c r="EB63" s="9"/>
      <c r="EC63" s="9"/>
    </row>
    <row r="64" spans="1:133">
      <c r="A64" s="473">
        <v>35286</v>
      </c>
      <c r="B64" t="s">
        <v>732</v>
      </c>
      <c r="C64" s="311" t="s">
        <v>733</v>
      </c>
      <c r="D64" s="696">
        <v>623</v>
      </c>
      <c r="E64" s="11"/>
      <c r="F64">
        <v>87</v>
      </c>
      <c r="G64" s="697" t="s">
        <v>47</v>
      </c>
      <c r="I64" t="s">
        <v>568</v>
      </c>
      <c r="J64" s="46">
        <v>4.4400000000000004E-3</v>
      </c>
      <c r="K64" s="2">
        <v>151.69999999999999</v>
      </c>
      <c r="L64" s="698">
        <v>2</v>
      </c>
      <c r="M64">
        <v>562.25362238471303</v>
      </c>
      <c r="N64">
        <v>562.25604096838504</v>
      </c>
      <c r="O64">
        <v>1123.4999682994301</v>
      </c>
      <c r="P64">
        <v>1123.5048054700001</v>
      </c>
      <c r="Q64">
        <v>-4.3054293580758403</v>
      </c>
      <c r="R64" t="s">
        <v>30</v>
      </c>
      <c r="S64" t="s">
        <v>569</v>
      </c>
      <c r="T64">
        <v>52.897046209446103</v>
      </c>
      <c r="U64">
        <v>52.897046209446103</v>
      </c>
      <c r="V64" t="s">
        <v>32</v>
      </c>
      <c r="W64" t="s">
        <v>33</v>
      </c>
      <c r="X64" t="s">
        <v>570</v>
      </c>
      <c r="Y64" t="s">
        <v>571</v>
      </c>
      <c r="Z64">
        <v>20.4099</v>
      </c>
      <c r="AB64">
        <v>1122.4927</v>
      </c>
      <c r="AC64" s="92">
        <v>1122.4974999999999</v>
      </c>
      <c r="AD64" s="72">
        <f t="shared" si="2"/>
        <v>961.45200547000013</v>
      </c>
      <c r="AE64" s="70">
        <v>961.6037</v>
      </c>
      <c r="AF64" s="79">
        <v>472.9</v>
      </c>
      <c r="AG64" s="619">
        <f t="shared" si="30"/>
        <v>0.15169452999987243</v>
      </c>
      <c r="AH64" s="82">
        <f t="shared" si="23"/>
        <v>944.42543147000004</v>
      </c>
      <c r="AI64" s="70">
        <v>944.42543147000004</v>
      </c>
      <c r="AJ64" s="619"/>
      <c r="AK64" s="619">
        <f t="shared" si="24"/>
        <v>0</v>
      </c>
      <c r="AL64" s="82">
        <f t="shared" si="25"/>
        <v>919.43018347000009</v>
      </c>
      <c r="AM64" s="70">
        <v>919.43018347000009</v>
      </c>
      <c r="AN64" s="619"/>
      <c r="AO64" s="619">
        <f t="shared" si="26"/>
        <v>0</v>
      </c>
      <c r="AP64" s="434">
        <f t="shared" si="3"/>
        <v>481.22964073500009</v>
      </c>
      <c r="AQ64" s="751">
        <v>481.4873</v>
      </c>
      <c r="AR64" s="86" t="s">
        <v>769</v>
      </c>
      <c r="AS64" s="378">
        <f t="shared" ref="AS64:AS93" si="32">AQ64-AP64</f>
        <v>0.25765926499991565</v>
      </c>
      <c r="AT64" s="486">
        <f t="shared" si="4"/>
        <v>472.71635373500004</v>
      </c>
      <c r="AU64" s="120"/>
      <c r="AV64" s="369"/>
      <c r="AW64" s="378"/>
      <c r="AX64" s="486">
        <f t="shared" si="5"/>
        <v>451.70544073500002</v>
      </c>
      <c r="AY64" s="120">
        <v>452.71329073500004</v>
      </c>
      <c r="AZ64" s="378"/>
      <c r="BA64" s="378"/>
      <c r="BB64" s="33">
        <f t="shared" si="6"/>
        <v>943.44142547000001</v>
      </c>
      <c r="BC64" s="33">
        <v>943.62080000000003</v>
      </c>
      <c r="BD64" s="46">
        <v>60.39</v>
      </c>
      <c r="BE64" s="92">
        <f t="shared" si="31"/>
        <v>0.17937453000001824</v>
      </c>
      <c r="BF64" s="435">
        <f t="shared" si="7"/>
        <v>472.22435073500003</v>
      </c>
      <c r="BG64" s="751">
        <v>472.02539999999999</v>
      </c>
      <c r="BH64" s="46">
        <v>7879</v>
      </c>
      <c r="BI64" s="378">
        <f t="shared" si="27"/>
        <v>-0.19895073500003946</v>
      </c>
      <c r="BJ64" s="9">
        <f t="shared" si="8"/>
        <v>1124.5120814700001</v>
      </c>
      <c r="BK64" s="436">
        <v>1.0072760000000001</v>
      </c>
      <c r="BL64" s="353">
        <v>162.05279999999999</v>
      </c>
      <c r="BM64" s="202">
        <v>179.079374</v>
      </c>
      <c r="BN64" s="202">
        <v>221.10120000000001</v>
      </c>
      <c r="BO64" s="202">
        <v>204.07462200000001</v>
      </c>
      <c r="BP64" s="437">
        <v>180.06338</v>
      </c>
      <c r="BQ64">
        <f t="shared" si="9"/>
        <v>1124.512052</v>
      </c>
      <c r="BR64">
        <f t="shared" si="10"/>
        <v>481.22962600000005</v>
      </c>
      <c r="BS64" s="438">
        <v>18.010565</v>
      </c>
      <c r="BT64" s="7">
        <v>36.021129999999999</v>
      </c>
      <c r="BU64" s="279">
        <v>54.031694999999999</v>
      </c>
      <c r="BV64" s="74">
        <v>150.05282399999999</v>
      </c>
      <c r="BW64" s="439">
        <f t="shared" si="11"/>
        <v>553.25075823500003</v>
      </c>
      <c r="BX64" s="9" t="s">
        <v>74</v>
      </c>
      <c r="BY64" s="9"/>
      <c r="BZ64" s="46"/>
      <c r="CA64" s="118">
        <f t="shared" si="12"/>
        <v>544.24547573500001</v>
      </c>
      <c r="CB64" s="9" t="s">
        <v>74</v>
      </c>
      <c r="CC64" s="92"/>
      <c r="CD64" s="46"/>
      <c r="CE64" s="440">
        <f t="shared" si="13"/>
        <v>535.24019323500011</v>
      </c>
      <c r="CF64" s="9" t="s">
        <v>74</v>
      </c>
      <c r="CG64" s="92"/>
      <c r="CH64" s="46"/>
      <c r="CI64" s="74">
        <f t="shared" si="14"/>
        <v>487.22962873500006</v>
      </c>
      <c r="CJ64" s="9">
        <v>487.42090000000002</v>
      </c>
      <c r="CK64" s="92">
        <f t="shared" si="1"/>
        <v>0.19127126499995484</v>
      </c>
      <c r="CL64" s="46">
        <v>312.8</v>
      </c>
      <c r="CM64" s="180">
        <v>120.04226</v>
      </c>
      <c r="CN64" s="26">
        <f t="shared" si="15"/>
        <v>502.23491073500008</v>
      </c>
      <c r="CO64" s="9">
        <v>502.48700000000002</v>
      </c>
      <c r="CP64" s="92">
        <f t="shared" si="16"/>
        <v>0.25208926499993822</v>
      </c>
      <c r="CQ64" s="46">
        <v>1991</v>
      </c>
      <c r="CS64" s="696">
        <v>623</v>
      </c>
      <c r="CU64" s="752">
        <v>4</v>
      </c>
      <c r="CW64" s="9">
        <f t="shared" si="17"/>
        <v>643.28244073500002</v>
      </c>
      <c r="CX64" s="746">
        <v>643.51110000000006</v>
      </c>
      <c r="CY64" s="745">
        <f t="shared" si="28"/>
        <v>0.22865926500003297</v>
      </c>
      <c r="CZ64" s="46">
        <v>21.44</v>
      </c>
      <c r="DA64" s="442">
        <v>90.031694999999999</v>
      </c>
      <c r="DB64" s="9">
        <f t="shared" si="18"/>
        <v>517.24019323500011</v>
      </c>
      <c r="DC64">
        <v>517.19169999999997</v>
      </c>
      <c r="DD64" s="745">
        <f t="shared" si="19"/>
        <v>-4.8493235000137247E-2</v>
      </c>
      <c r="DE64" s="46">
        <v>944.4</v>
      </c>
      <c r="DF64" s="434">
        <v>270.09508399999999</v>
      </c>
      <c r="DG64" s="9">
        <f t="shared" si="20"/>
        <v>427.20849873500003</v>
      </c>
      <c r="DH64" s="9"/>
      <c r="DI64" s="92"/>
      <c r="DJ64" s="9"/>
      <c r="DK64" s="9"/>
      <c r="DL64" s="9"/>
      <c r="DM64" s="37">
        <v>204.07462200000001</v>
      </c>
      <c r="DN64" s="9">
        <f t="shared" si="21"/>
        <v>919.43018347000009</v>
      </c>
      <c r="DO64" s="9"/>
      <c r="DP64" s="46"/>
      <c r="DQ64" s="92"/>
      <c r="DR64" s="118">
        <f t="shared" si="22"/>
        <v>460.21872973500007</v>
      </c>
      <c r="DS64" s="9"/>
      <c r="DT64" s="46"/>
      <c r="DU64" s="92">
        <f t="shared" si="29"/>
        <v>-460.21872973500007</v>
      </c>
      <c r="DV64" s="9"/>
      <c r="DW64" s="9"/>
      <c r="DX64" s="9"/>
      <c r="DY64" s="9"/>
      <c r="DZ64" s="9"/>
      <c r="EA64" s="9"/>
      <c r="EB64" s="9"/>
      <c r="EC64" s="9"/>
    </row>
    <row r="65" spans="1:133">
      <c r="A65" s="711">
        <v>29210</v>
      </c>
      <c r="B65" t="s">
        <v>732</v>
      </c>
      <c r="C65" s="311" t="s">
        <v>734</v>
      </c>
      <c r="D65" s="696">
        <v>630</v>
      </c>
      <c r="E65" s="11"/>
      <c r="F65" s="52">
        <v>87</v>
      </c>
      <c r="G65" s="697" t="s">
        <v>572</v>
      </c>
      <c r="I65" s="87" t="s">
        <v>573</v>
      </c>
      <c r="J65" s="46">
        <v>5.3E-3</v>
      </c>
      <c r="K65" s="2">
        <v>161.6</v>
      </c>
      <c r="L65" s="698">
        <v>2</v>
      </c>
      <c r="M65">
        <v>562.74597767142404</v>
      </c>
      <c r="N65">
        <v>562.74804896838498</v>
      </c>
      <c r="O65">
        <v>1124.4846788728501</v>
      </c>
      <c r="P65">
        <v>1124.4888214699999</v>
      </c>
      <c r="Q65">
        <v>-3.6839825116573799</v>
      </c>
      <c r="R65" t="s">
        <v>30</v>
      </c>
      <c r="S65" t="s">
        <v>569</v>
      </c>
      <c r="T65">
        <v>47.276751074521201</v>
      </c>
      <c r="U65">
        <v>47.276751074521201</v>
      </c>
      <c r="V65" t="s">
        <v>32</v>
      </c>
      <c r="W65" t="s">
        <v>33</v>
      </c>
      <c r="X65" t="s">
        <v>574</v>
      </c>
      <c r="Y65" t="s">
        <v>575</v>
      </c>
      <c r="Z65">
        <v>21.098700000000001</v>
      </c>
      <c r="AB65">
        <v>1123.4774</v>
      </c>
      <c r="AC65" s="92">
        <v>1123.4815000000001</v>
      </c>
      <c r="AD65" s="72">
        <f t="shared" si="2"/>
        <v>962.43602147000001</v>
      </c>
      <c r="AE65" s="70">
        <v>962.59609999999998</v>
      </c>
      <c r="AF65" s="79">
        <v>1626</v>
      </c>
      <c r="AG65" s="619">
        <f t="shared" si="30"/>
        <v>0.1600785299999643</v>
      </c>
      <c r="AH65" s="82">
        <f t="shared" si="23"/>
        <v>945.40944746999992</v>
      </c>
      <c r="AI65" s="70">
        <v>945.40944746999992</v>
      </c>
      <c r="AJ65" s="619"/>
      <c r="AK65" s="619">
        <f t="shared" si="24"/>
        <v>0</v>
      </c>
      <c r="AL65" s="82">
        <f t="shared" si="25"/>
        <v>920.41419946999997</v>
      </c>
      <c r="AM65" s="70">
        <v>920.41419946999997</v>
      </c>
      <c r="AN65" s="619"/>
      <c r="AO65" s="619">
        <f t="shared" si="26"/>
        <v>0</v>
      </c>
      <c r="AP65" s="434">
        <f t="shared" si="3"/>
        <v>481.72164873500003</v>
      </c>
      <c r="AQ65" s="9">
        <v>481.77010000000001</v>
      </c>
      <c r="AR65" s="46">
        <v>163000</v>
      </c>
      <c r="AS65" s="378">
        <f t="shared" si="32"/>
        <v>4.8451264999982868E-2</v>
      </c>
      <c r="AT65" s="486">
        <f t="shared" si="4"/>
        <v>473.20836173499998</v>
      </c>
      <c r="AU65" s="120"/>
      <c r="AV65" s="369"/>
      <c r="AW65" s="378"/>
      <c r="AX65" s="486">
        <f t="shared" si="5"/>
        <v>452.19744873499997</v>
      </c>
      <c r="AY65" s="120">
        <v>453.20529873499999</v>
      </c>
      <c r="AZ65" s="378"/>
      <c r="BA65" s="378"/>
      <c r="BB65" s="33">
        <f t="shared" si="6"/>
        <v>944.4254414699999</v>
      </c>
      <c r="BC65" s="33">
        <v>944.16780000000006</v>
      </c>
      <c r="BD65" s="46">
        <v>154.80000000000001</v>
      </c>
      <c r="BE65" s="92">
        <f t="shared" si="31"/>
        <v>-0.2576414699998395</v>
      </c>
      <c r="BF65" s="435">
        <f t="shared" si="7"/>
        <v>472.71635873499997</v>
      </c>
      <c r="BG65" s="9">
        <v>472.96710000000002</v>
      </c>
      <c r="BH65" s="46">
        <v>19810</v>
      </c>
      <c r="BI65" s="378">
        <f t="shared" si="27"/>
        <v>0.25074126500004468</v>
      </c>
      <c r="BJ65" s="9">
        <f t="shared" si="8"/>
        <v>1125.49609747</v>
      </c>
      <c r="BK65" s="436">
        <v>1.0072760000000001</v>
      </c>
      <c r="BL65" s="353">
        <v>162.05279999999999</v>
      </c>
      <c r="BM65" s="202">
        <v>179.079374</v>
      </c>
      <c r="BN65" s="202">
        <v>221.10120000000001</v>
      </c>
      <c r="BO65" s="202">
        <v>204.07462200000001</v>
      </c>
      <c r="BP65" s="437">
        <v>180.06338</v>
      </c>
      <c r="BQ65">
        <f t="shared" si="9"/>
        <v>1125.4960520000002</v>
      </c>
      <c r="BR65">
        <f t="shared" si="10"/>
        <v>481.72162600000013</v>
      </c>
      <c r="BS65" s="438">
        <v>18.010565</v>
      </c>
      <c r="BT65" s="7">
        <v>36.021129999999999</v>
      </c>
      <c r="BU65" s="279">
        <v>54.031694999999999</v>
      </c>
      <c r="BV65" s="74">
        <v>150.05282399999999</v>
      </c>
      <c r="BW65" s="439">
        <f t="shared" si="11"/>
        <v>553.74276623499998</v>
      </c>
      <c r="BX65" s="9" t="s">
        <v>74</v>
      </c>
      <c r="BY65" s="9"/>
      <c r="BZ65" s="46"/>
      <c r="CA65" s="118">
        <f t="shared" si="12"/>
        <v>544.73748373499996</v>
      </c>
      <c r="CB65" s="9" t="s">
        <v>74</v>
      </c>
      <c r="CC65" s="92"/>
      <c r="CD65" s="46"/>
      <c r="CE65" s="440">
        <f t="shared" si="13"/>
        <v>535.73220123500005</v>
      </c>
      <c r="CF65" s="9" t="s">
        <v>74</v>
      </c>
      <c r="CG65" s="92"/>
      <c r="CH65" s="46"/>
      <c r="CI65" s="74">
        <f t="shared" si="14"/>
        <v>487.721636735</v>
      </c>
      <c r="CJ65" s="9">
        <v>487.7928</v>
      </c>
      <c r="CK65" s="92">
        <f t="shared" si="1"/>
        <v>7.116326499999559E-2</v>
      </c>
      <c r="CL65" s="46">
        <v>53.1</v>
      </c>
      <c r="CM65" s="180">
        <v>120.04226</v>
      </c>
      <c r="CN65" s="26">
        <f t="shared" si="15"/>
        <v>502.72691873500003</v>
      </c>
      <c r="CO65" s="9">
        <v>502.63299999999998</v>
      </c>
      <c r="CP65" s="92">
        <f t="shared" si="16"/>
        <v>-9.3918735000045217E-2</v>
      </c>
      <c r="CQ65" s="46">
        <v>3698</v>
      </c>
      <c r="CS65" s="696">
        <v>630</v>
      </c>
      <c r="CU65" s="752">
        <v>5</v>
      </c>
      <c r="CW65" s="9">
        <f t="shared" si="17"/>
        <v>643.77444873499996</v>
      </c>
      <c r="CX65" s="746">
        <v>643.47910000000002</v>
      </c>
      <c r="CY65" s="745">
        <f t="shared" si="28"/>
        <v>-0.29534873499994774</v>
      </c>
      <c r="CZ65" s="46">
        <v>46.76</v>
      </c>
      <c r="DA65" s="753">
        <v>90.031694999999999</v>
      </c>
      <c r="DB65" s="9">
        <f t="shared" si="18"/>
        <v>517.73220123500005</v>
      </c>
      <c r="DC65">
        <v>517.32169999999996</v>
      </c>
      <c r="DD65" s="745">
        <f t="shared" si="19"/>
        <v>-0.4105012350000834</v>
      </c>
      <c r="DE65" s="46">
        <v>956.7</v>
      </c>
      <c r="DF65" s="434">
        <v>270.09508399999999</v>
      </c>
      <c r="DG65" s="9">
        <f t="shared" si="20"/>
        <v>427.70050673499998</v>
      </c>
      <c r="DH65" s="9"/>
      <c r="DI65" s="92"/>
      <c r="DJ65" s="9"/>
      <c r="DK65" s="9"/>
      <c r="DL65" s="9"/>
      <c r="DM65" s="37">
        <v>204.07462200000001</v>
      </c>
      <c r="DN65" s="9">
        <f t="shared" si="21"/>
        <v>920.41419946999997</v>
      </c>
      <c r="DO65" s="9"/>
      <c r="DP65" s="46"/>
      <c r="DQ65" s="92"/>
      <c r="DR65" s="118">
        <f t="shared" si="22"/>
        <v>460.71073773500001</v>
      </c>
      <c r="DS65" s="9"/>
      <c r="DT65" s="46"/>
      <c r="DU65" s="92">
        <f t="shared" si="29"/>
        <v>-460.71073773500001</v>
      </c>
      <c r="DV65" s="9"/>
      <c r="DW65" s="9"/>
      <c r="DX65" s="9"/>
      <c r="DY65" s="9"/>
      <c r="DZ65" s="9"/>
      <c r="EA65" s="9"/>
      <c r="EB65" s="9"/>
      <c r="EC65" s="9"/>
    </row>
    <row r="66" spans="1:133">
      <c r="A66" s="716">
        <v>1664</v>
      </c>
      <c r="B66" t="s">
        <v>735</v>
      </c>
      <c r="C66" s="311" t="s">
        <v>736</v>
      </c>
      <c r="D66" s="696">
        <v>1059</v>
      </c>
      <c r="E66" s="11"/>
      <c r="F66">
        <v>87</v>
      </c>
      <c r="G66" s="697" t="s">
        <v>576</v>
      </c>
      <c r="I66" t="s">
        <v>568</v>
      </c>
      <c r="J66" s="46">
        <v>4.2099999999999999E-4</v>
      </c>
      <c r="K66" s="2">
        <v>162.19999999999999</v>
      </c>
      <c r="L66" s="698">
        <v>2</v>
      </c>
      <c r="M66">
        <v>667.322794058059</v>
      </c>
      <c r="N66">
        <v>667.32445096838501</v>
      </c>
      <c r="O66">
        <v>1333.63831164612</v>
      </c>
      <c r="P66">
        <v>1333.64162547</v>
      </c>
      <c r="Q66">
        <v>-2.4847933807181102</v>
      </c>
      <c r="R66" t="s">
        <v>30</v>
      </c>
      <c r="S66" t="s">
        <v>569</v>
      </c>
      <c r="T66">
        <v>162.15385378099899</v>
      </c>
      <c r="U66">
        <v>162.15385378099899</v>
      </c>
      <c r="V66" t="s">
        <v>32</v>
      </c>
      <c r="W66" t="s">
        <v>33</v>
      </c>
      <c r="X66" t="s">
        <v>577</v>
      </c>
      <c r="Y66" t="s">
        <v>578</v>
      </c>
      <c r="Z66">
        <v>28.483799999999999</v>
      </c>
      <c r="AB66">
        <v>1332.6310000000001</v>
      </c>
      <c r="AC66" s="92">
        <v>1332.6342999999999</v>
      </c>
      <c r="AD66" s="72">
        <f t="shared" si="2"/>
        <v>1171.5888254700001</v>
      </c>
      <c r="AE66" s="70">
        <v>1171.7665</v>
      </c>
      <c r="AF66" s="79">
        <v>90.31</v>
      </c>
      <c r="AG66" s="619">
        <f t="shared" si="30"/>
        <v>0.17767452999987654</v>
      </c>
      <c r="AH66" s="82">
        <f t="shared" si="23"/>
        <v>1154.5622514700001</v>
      </c>
      <c r="AI66" s="70">
        <v>1154.5622514700001</v>
      </c>
      <c r="AJ66" s="619"/>
      <c r="AK66" s="619">
        <f t="shared" si="24"/>
        <v>0</v>
      </c>
      <c r="AL66" s="82">
        <f t="shared" si="25"/>
        <v>1129.5670034699999</v>
      </c>
      <c r="AM66" s="70">
        <v>1129.5670034699999</v>
      </c>
      <c r="AN66" s="619"/>
      <c r="AO66" s="619">
        <f t="shared" si="26"/>
        <v>0</v>
      </c>
      <c r="AP66" s="434">
        <f t="shared" si="3"/>
        <v>586.29805073500006</v>
      </c>
      <c r="AQ66" s="9">
        <v>586.15409999999997</v>
      </c>
      <c r="AR66" s="46">
        <v>52500</v>
      </c>
      <c r="AS66" s="378">
        <f t="shared" si="32"/>
        <v>-0.14395073500008948</v>
      </c>
      <c r="AT66" s="486">
        <f t="shared" si="4"/>
        <v>577.78476373500007</v>
      </c>
      <c r="AU66" s="120"/>
      <c r="AV66" s="369"/>
      <c r="AW66" s="378"/>
      <c r="AX66" s="486">
        <f t="shared" si="5"/>
        <v>556.773850735</v>
      </c>
      <c r="AY66" s="120">
        <v>557.78170073500007</v>
      </c>
      <c r="AZ66" s="378"/>
      <c r="BA66" s="378"/>
      <c r="BB66" s="33">
        <f t="shared" si="6"/>
        <v>1153.57824547</v>
      </c>
      <c r="BC66" s="33" t="s">
        <v>74</v>
      </c>
      <c r="BD66" s="46"/>
      <c r="BE66" s="92"/>
      <c r="BF66" s="435">
        <f t="shared" si="7"/>
        <v>577.292760735</v>
      </c>
      <c r="BG66" s="9">
        <v>577.22950000000003</v>
      </c>
      <c r="BH66" s="46">
        <v>5643</v>
      </c>
      <c r="BI66" s="378">
        <f t="shared" si="27"/>
        <v>-6.3260734999971646E-2</v>
      </c>
      <c r="BJ66" s="9">
        <f t="shared" si="8"/>
        <v>1334.6489014700001</v>
      </c>
      <c r="BK66" s="436">
        <v>1.0072760000000001</v>
      </c>
      <c r="BL66" s="353">
        <v>162.05279999999999</v>
      </c>
      <c r="BM66" s="202">
        <v>179.079374</v>
      </c>
      <c r="BN66" s="202">
        <v>221.10120000000001</v>
      </c>
      <c r="BO66" s="202">
        <v>204.07462200000001</v>
      </c>
      <c r="BP66" s="437">
        <v>180.06338</v>
      </c>
      <c r="BQ66">
        <f t="shared" si="9"/>
        <v>1334.648852</v>
      </c>
      <c r="BR66">
        <f t="shared" si="10"/>
        <v>586.29802600000005</v>
      </c>
      <c r="BS66" s="438">
        <v>18.010565</v>
      </c>
      <c r="BT66" s="7">
        <v>36.021129999999999</v>
      </c>
      <c r="BU66" s="279">
        <v>54.031694999999999</v>
      </c>
      <c r="BV66" s="74">
        <v>150.05282399999999</v>
      </c>
      <c r="BW66" s="439">
        <f t="shared" si="11"/>
        <v>658.31916823500001</v>
      </c>
      <c r="BX66" s="9" t="s">
        <v>74</v>
      </c>
      <c r="BY66" s="9"/>
      <c r="BZ66" s="46"/>
      <c r="CA66" s="118">
        <f t="shared" si="12"/>
        <v>649.31388573499999</v>
      </c>
      <c r="CB66" s="9" t="s">
        <v>74</v>
      </c>
      <c r="CC66" s="92"/>
      <c r="CD66" s="46"/>
      <c r="CE66" s="440">
        <f t="shared" si="13"/>
        <v>640.30860323500008</v>
      </c>
      <c r="CF66" s="9" t="s">
        <v>74</v>
      </c>
      <c r="CG66" s="92"/>
      <c r="CH66" s="46"/>
      <c r="CI66" s="74">
        <f t="shared" si="14"/>
        <v>592.29803873500009</v>
      </c>
      <c r="CJ66" s="9">
        <v>592.05650000000003</v>
      </c>
      <c r="CK66" s="92">
        <f t="shared" si="1"/>
        <v>-0.24153873500006284</v>
      </c>
      <c r="CL66" s="46">
        <v>6175</v>
      </c>
      <c r="CM66" s="180">
        <v>120.04226</v>
      </c>
      <c r="CN66" s="26">
        <f t="shared" si="15"/>
        <v>607.30332073500006</v>
      </c>
      <c r="CO66" s="9">
        <v>607.51779999999997</v>
      </c>
      <c r="CP66" s="92">
        <f t="shared" si="16"/>
        <v>0.21447926499990899</v>
      </c>
      <c r="CQ66" s="46">
        <v>6290</v>
      </c>
      <c r="CS66" s="696">
        <v>1059</v>
      </c>
      <c r="CU66" s="752">
        <v>6</v>
      </c>
      <c r="CW66" s="9">
        <f t="shared" si="17"/>
        <v>748.35085073499999</v>
      </c>
      <c r="CX66" s="746">
        <v>747.8578</v>
      </c>
      <c r="CY66" s="745">
        <f t="shared" si="28"/>
        <v>-0.49305073499999708</v>
      </c>
      <c r="CZ66" s="46">
        <v>19.21</v>
      </c>
      <c r="DA66" s="753">
        <v>90.031694999999999</v>
      </c>
      <c r="DB66" s="9">
        <f t="shared" si="18"/>
        <v>622.30860323500008</v>
      </c>
      <c r="DC66">
        <v>622.42970000000003</v>
      </c>
      <c r="DD66" s="745">
        <f t="shared" si="19"/>
        <v>0.12109676499994748</v>
      </c>
      <c r="DE66" s="46">
        <v>1713</v>
      </c>
      <c r="DF66" s="434">
        <v>270.09508399999999</v>
      </c>
      <c r="DG66" s="9">
        <f t="shared" si="20"/>
        <v>532.27690873500001</v>
      </c>
      <c r="DH66" s="9"/>
      <c r="DI66" s="92"/>
      <c r="DJ66" s="9"/>
      <c r="DK66" s="9"/>
      <c r="DL66" s="9"/>
      <c r="DM66" s="37">
        <v>204.07462200000001</v>
      </c>
      <c r="DN66" s="9">
        <f t="shared" si="21"/>
        <v>1129.5670034699999</v>
      </c>
      <c r="DO66" s="9"/>
      <c r="DP66" s="46"/>
      <c r="DQ66" s="92"/>
      <c r="DR66" s="118">
        <f t="shared" si="22"/>
        <v>565.28713973499998</v>
      </c>
      <c r="DS66" s="9"/>
      <c r="DT66" s="46"/>
      <c r="DU66" s="92">
        <f t="shared" si="29"/>
        <v>-565.28713973499998</v>
      </c>
      <c r="DV66" s="9"/>
      <c r="DW66" s="9"/>
      <c r="DX66" s="9"/>
      <c r="DY66" s="9"/>
      <c r="DZ66" s="9"/>
      <c r="EA66" s="9"/>
      <c r="EB66" s="9"/>
      <c r="EC66" s="9"/>
    </row>
    <row r="67" spans="1:133">
      <c r="A67" s="715">
        <v>2635</v>
      </c>
      <c r="B67" t="s">
        <v>739</v>
      </c>
      <c r="C67" s="311" t="s">
        <v>740</v>
      </c>
      <c r="D67" s="696">
        <v>757</v>
      </c>
      <c r="E67" s="11"/>
      <c r="F67" s="52">
        <v>104</v>
      </c>
      <c r="G67" s="697" t="s">
        <v>579</v>
      </c>
      <c r="I67" s="87" t="s">
        <v>580</v>
      </c>
      <c r="J67" s="46">
        <v>8.3799999999999996E-7</v>
      </c>
      <c r="K67" s="2">
        <v>399.6</v>
      </c>
      <c r="L67" s="698">
        <v>2</v>
      </c>
      <c r="M67">
        <v>636.28476863075196</v>
      </c>
      <c r="N67">
        <v>636.28719896838504</v>
      </c>
      <c r="O67">
        <v>1271.5622607915</v>
      </c>
      <c r="P67">
        <v>1271.5671214700001</v>
      </c>
      <c r="Q67">
        <v>-3.8225890035353398</v>
      </c>
      <c r="R67" t="s">
        <v>30</v>
      </c>
      <c r="S67" t="s">
        <v>333</v>
      </c>
      <c r="T67">
        <v>399.58509612752101</v>
      </c>
      <c r="U67">
        <v>399.58509612752101</v>
      </c>
      <c r="V67" t="s">
        <v>32</v>
      </c>
      <c r="W67" t="s">
        <v>33</v>
      </c>
      <c r="X67" t="s">
        <v>581</v>
      </c>
      <c r="Y67" t="s">
        <v>582</v>
      </c>
      <c r="Z67">
        <v>24.801300000000001</v>
      </c>
      <c r="AB67">
        <v>1270.5550000000001</v>
      </c>
      <c r="AC67" s="92">
        <v>1270.5598</v>
      </c>
      <c r="AD67" s="72">
        <f t="shared" si="2"/>
        <v>1109.5143214700001</v>
      </c>
      <c r="AE67" s="70">
        <v>1109.6674</v>
      </c>
      <c r="AF67" s="79">
        <v>1686</v>
      </c>
      <c r="AG67" s="619">
        <f t="shared" si="30"/>
        <v>0.15307852999990246</v>
      </c>
      <c r="AH67" s="82">
        <f t="shared" si="23"/>
        <v>1092.4877474700002</v>
      </c>
      <c r="AI67" s="70">
        <v>1092.4877474700002</v>
      </c>
      <c r="AJ67" s="619"/>
      <c r="AK67" s="619">
        <f t="shared" si="24"/>
        <v>0</v>
      </c>
      <c r="AL67" s="82">
        <f t="shared" si="25"/>
        <v>1067.49249947</v>
      </c>
      <c r="AM67" s="70">
        <v>1067.49249947</v>
      </c>
      <c r="AN67" s="619"/>
      <c r="AO67" s="619">
        <f t="shared" si="26"/>
        <v>0</v>
      </c>
      <c r="AP67" s="434">
        <f t="shared" si="3"/>
        <v>555.26079873500009</v>
      </c>
      <c r="AQ67" s="9" t="s">
        <v>74</v>
      </c>
      <c r="AR67" s="46"/>
      <c r="AS67" s="378"/>
      <c r="AT67" s="486">
        <f t="shared" si="4"/>
        <v>546.7475117350001</v>
      </c>
      <c r="AU67" s="120"/>
      <c r="AV67" s="369"/>
      <c r="AW67" s="378"/>
      <c r="AX67" s="486">
        <f t="shared" si="5"/>
        <v>525.73659873500003</v>
      </c>
      <c r="AY67" s="120">
        <v>526.74444873500011</v>
      </c>
      <c r="AZ67" s="378"/>
      <c r="BA67" s="378"/>
      <c r="BB67" s="33">
        <f t="shared" si="6"/>
        <v>1091.50374147</v>
      </c>
      <c r="BC67" s="33">
        <v>1091.6913999999999</v>
      </c>
      <c r="BD67" s="46">
        <v>412.7</v>
      </c>
      <c r="BE67" s="92">
        <f t="shared" si="31"/>
        <v>0.18765852999990784</v>
      </c>
      <c r="BF67" s="435">
        <f t="shared" si="7"/>
        <v>546.25550873500003</v>
      </c>
      <c r="BG67" s="9">
        <v>546.03250000000003</v>
      </c>
      <c r="BH67" s="46">
        <v>1140</v>
      </c>
      <c r="BI67" s="378">
        <f t="shared" si="27"/>
        <v>-0.22300873500000762</v>
      </c>
      <c r="BJ67" s="9">
        <f t="shared" si="8"/>
        <v>1272.5743974700001</v>
      </c>
      <c r="BK67" s="436">
        <v>1.0072760000000001</v>
      </c>
      <c r="BL67" s="353">
        <v>162.05279999999999</v>
      </c>
      <c r="BM67" s="202">
        <v>179.079374</v>
      </c>
      <c r="BN67" s="202">
        <v>221.10120000000001</v>
      </c>
      <c r="BO67" s="202">
        <v>204.07462200000001</v>
      </c>
      <c r="BP67" s="437">
        <v>180.06338</v>
      </c>
      <c r="BQ67">
        <f t="shared" si="9"/>
        <v>1272.5743520000001</v>
      </c>
      <c r="BR67">
        <f t="shared" si="10"/>
        <v>555.26077600000008</v>
      </c>
      <c r="BS67" s="438">
        <v>18.010565</v>
      </c>
      <c r="BT67" s="7">
        <v>36.021129999999999</v>
      </c>
      <c r="BU67" s="279">
        <v>54.031694999999999</v>
      </c>
      <c r="BV67" s="74">
        <v>150.05282399999999</v>
      </c>
      <c r="BW67" s="439">
        <f t="shared" si="11"/>
        <v>627.28191623500004</v>
      </c>
      <c r="BX67" s="9" t="s">
        <v>74</v>
      </c>
      <c r="BY67" s="9"/>
      <c r="BZ67" s="46"/>
      <c r="CA67" s="118">
        <f t="shared" si="12"/>
        <v>618.27663373500002</v>
      </c>
      <c r="CB67" s="9" t="s">
        <v>74</v>
      </c>
      <c r="CC67" s="92"/>
      <c r="CD67" s="46"/>
      <c r="CE67" s="440">
        <f t="shared" si="13"/>
        <v>609.27135123500011</v>
      </c>
      <c r="CF67" s="9" t="s">
        <v>74</v>
      </c>
      <c r="CG67" s="92"/>
      <c r="CH67" s="46"/>
      <c r="CI67" s="74">
        <f t="shared" si="14"/>
        <v>561.26078673500001</v>
      </c>
      <c r="CJ67" s="9">
        <v>561.05650000000003</v>
      </c>
      <c r="CK67" s="92">
        <f t="shared" si="1"/>
        <v>-0.2042867349999824</v>
      </c>
      <c r="CL67" s="46">
        <v>420.1</v>
      </c>
      <c r="CM67" s="180">
        <v>120.04226</v>
      </c>
      <c r="CN67" s="26">
        <f t="shared" si="15"/>
        <v>576.26606873500009</v>
      </c>
      <c r="CO67" s="9">
        <v>576.48919999999998</v>
      </c>
      <c r="CP67" s="92">
        <f t="shared" si="16"/>
        <v>0.22313126499989266</v>
      </c>
      <c r="CQ67" s="46">
        <v>4584</v>
      </c>
      <c r="CS67" s="696">
        <v>757</v>
      </c>
      <c r="CU67" s="520">
        <v>7</v>
      </c>
      <c r="CW67" s="9">
        <f t="shared" si="17"/>
        <v>717.31359873500003</v>
      </c>
      <c r="CX67" s="746">
        <v>717.45730000000003</v>
      </c>
      <c r="CY67" s="745">
        <f t="shared" si="28"/>
        <v>0.14370126500000424</v>
      </c>
      <c r="CZ67" s="46">
        <v>11100</v>
      </c>
      <c r="DA67" s="753">
        <v>90.031694999999999</v>
      </c>
      <c r="DB67" s="9">
        <f t="shared" si="18"/>
        <v>591.27135123500011</v>
      </c>
      <c r="DC67">
        <v>591.42970000000003</v>
      </c>
      <c r="DD67" s="745">
        <f t="shared" si="19"/>
        <v>0.15834876499991424</v>
      </c>
      <c r="DE67" s="46">
        <v>1713</v>
      </c>
      <c r="DF67" s="434">
        <v>270.09508399999999</v>
      </c>
      <c r="DG67" s="9">
        <f t="shared" si="20"/>
        <v>501.23965673500004</v>
      </c>
      <c r="DH67" s="9"/>
      <c r="DI67" s="92"/>
      <c r="DJ67" s="9"/>
      <c r="DK67" s="9"/>
      <c r="DL67" s="9"/>
      <c r="DM67" s="37">
        <v>204.07462200000001</v>
      </c>
      <c r="DN67" s="9">
        <f t="shared" si="21"/>
        <v>1067.49249947</v>
      </c>
      <c r="DO67" s="9"/>
      <c r="DP67" s="46"/>
      <c r="DQ67" s="92"/>
      <c r="DR67" s="118">
        <f t="shared" si="22"/>
        <v>534.24988773500002</v>
      </c>
      <c r="DS67" s="9"/>
      <c r="DT67" s="46"/>
      <c r="DU67" s="92">
        <f t="shared" si="29"/>
        <v>-534.24988773500002</v>
      </c>
      <c r="DV67" s="9"/>
      <c r="DW67" s="9"/>
      <c r="DX67" s="9"/>
      <c r="DY67" s="9"/>
      <c r="DZ67" s="9"/>
      <c r="EA67" s="9"/>
      <c r="EB67" s="9"/>
      <c r="EC67" s="9"/>
    </row>
    <row r="68" spans="1:133">
      <c r="D68" s="700">
        <v>1509</v>
      </c>
      <c r="E68" s="701" t="s">
        <v>583</v>
      </c>
      <c r="F68" s="52">
        <v>40</v>
      </c>
      <c r="G68" s="702" t="s">
        <v>584</v>
      </c>
      <c r="I68" s="87" t="s">
        <v>585</v>
      </c>
      <c r="J68" s="46">
        <v>8.65E-8</v>
      </c>
      <c r="K68" s="2">
        <v>465.3</v>
      </c>
      <c r="L68" s="698">
        <v>2</v>
      </c>
      <c r="M68">
        <v>716.32928870000001</v>
      </c>
      <c r="N68">
        <v>716.32665399999996</v>
      </c>
      <c r="O68">
        <v>1431.6513010000001</v>
      </c>
      <c r="P68">
        <v>1431.646031</v>
      </c>
      <c r="Q68">
        <v>3.6806372170000001</v>
      </c>
      <c r="R68" t="s">
        <v>30</v>
      </c>
      <c r="S68" t="s">
        <v>31</v>
      </c>
      <c r="T68">
        <v>465.28834610000001</v>
      </c>
      <c r="U68">
        <v>465.28834610000001</v>
      </c>
      <c r="V68" t="s">
        <v>32</v>
      </c>
      <c r="W68" t="s">
        <v>33</v>
      </c>
      <c r="X68" t="s">
        <v>586</v>
      </c>
      <c r="Y68" t="s">
        <v>587</v>
      </c>
      <c r="Z68">
        <v>48.588700000000003</v>
      </c>
      <c r="AB68">
        <v>1430.644</v>
      </c>
      <c r="AC68">
        <v>1430.6387999999999</v>
      </c>
      <c r="AD68" s="72">
        <f t="shared" si="2"/>
        <v>1269.5932310000001</v>
      </c>
      <c r="AE68" s="70">
        <v>1269.5962</v>
      </c>
      <c r="AF68" s="79">
        <v>16460</v>
      </c>
      <c r="AG68" s="619">
        <f t="shared" si="30"/>
        <v>2.9689999998936401E-3</v>
      </c>
      <c r="AH68" s="82">
        <f t="shared" si="23"/>
        <v>1252.5666570000001</v>
      </c>
      <c r="AI68" s="70">
        <v>1252.5666570000001</v>
      </c>
      <c r="AJ68" s="619"/>
      <c r="AK68" s="619">
        <f t="shared" si="24"/>
        <v>0</v>
      </c>
      <c r="AL68" s="82">
        <f t="shared" si="25"/>
        <v>1227.5714089999999</v>
      </c>
      <c r="AM68" s="70">
        <v>1227.5714089999999</v>
      </c>
      <c r="AN68" s="619"/>
      <c r="AO68" s="619">
        <f t="shared" si="26"/>
        <v>0</v>
      </c>
      <c r="AP68" s="434">
        <f t="shared" si="3"/>
        <v>635.30025350000005</v>
      </c>
      <c r="AQ68" s="212">
        <v>635.15530000000001</v>
      </c>
      <c r="AR68" s="754">
        <v>2391000</v>
      </c>
      <c r="AS68" s="378">
        <f t="shared" si="32"/>
        <v>-0.14495350000004237</v>
      </c>
      <c r="AT68" s="486">
        <f t="shared" si="4"/>
        <v>626.78696650000006</v>
      </c>
      <c r="AU68" s="120"/>
      <c r="AV68" s="369"/>
      <c r="AW68" s="378"/>
      <c r="AX68" s="486">
        <f t="shared" si="5"/>
        <v>605.77605349999999</v>
      </c>
      <c r="AY68" s="120">
        <v>606.78390350000006</v>
      </c>
      <c r="AZ68" s="378"/>
      <c r="BA68" s="378"/>
      <c r="BB68" s="33">
        <f t="shared" si="6"/>
        <v>1251.5826509999999</v>
      </c>
      <c r="BC68" s="33">
        <v>1251.5298</v>
      </c>
      <c r="BD68" s="46">
        <v>4749</v>
      </c>
      <c r="BE68" s="92">
        <f t="shared" si="31"/>
        <v>-5.2850999999918713E-2</v>
      </c>
      <c r="BF68" s="435">
        <f t="shared" si="7"/>
        <v>626.29496349999999</v>
      </c>
      <c r="BG68" s="9">
        <v>626.26260000000002</v>
      </c>
      <c r="BH68" s="46">
        <v>4594</v>
      </c>
      <c r="BI68" s="378">
        <f t="shared" si="27"/>
        <v>-3.236349999997401E-2</v>
      </c>
      <c r="BJ68" s="9">
        <f t="shared" si="8"/>
        <v>1432.653307</v>
      </c>
      <c r="BK68" s="436">
        <v>1.0072760000000001</v>
      </c>
      <c r="BL68" s="353">
        <v>162.05279999999999</v>
      </c>
      <c r="BM68" s="202">
        <v>179.079374</v>
      </c>
      <c r="BN68" s="202">
        <v>221.10120000000001</v>
      </c>
      <c r="BO68" s="202">
        <v>204.07462200000001</v>
      </c>
      <c r="BP68" s="437">
        <v>180.06338</v>
      </c>
      <c r="BQ68">
        <f t="shared" si="9"/>
        <v>1432.653352</v>
      </c>
      <c r="BR68">
        <f t="shared" si="10"/>
        <v>635.30027600000005</v>
      </c>
      <c r="BS68" s="438">
        <v>18.010565</v>
      </c>
      <c r="BT68" s="7">
        <v>36.021129999999999</v>
      </c>
      <c r="BU68" s="279">
        <v>54.031694999999999</v>
      </c>
      <c r="BV68" s="74">
        <v>150.05282399999999</v>
      </c>
      <c r="BW68" s="439">
        <f t="shared" si="11"/>
        <v>707.321371</v>
      </c>
      <c r="BX68" s="9" t="s">
        <v>74</v>
      </c>
      <c r="BY68" s="9"/>
      <c r="BZ68" s="46"/>
      <c r="CA68" s="118">
        <f t="shared" si="12"/>
        <v>698.31608849999998</v>
      </c>
      <c r="CB68" s="9" t="s">
        <v>74</v>
      </c>
      <c r="CC68" s="92"/>
      <c r="CD68" s="46"/>
      <c r="CE68" s="440">
        <f t="shared" si="13"/>
        <v>689.31080600000007</v>
      </c>
      <c r="CF68" s="9" t="s">
        <v>74</v>
      </c>
      <c r="CG68" s="92"/>
      <c r="CH68" s="46"/>
      <c r="CI68" s="74">
        <f t="shared" si="14"/>
        <v>641.30024150000008</v>
      </c>
      <c r="CJ68" s="9">
        <v>641.47199999999998</v>
      </c>
      <c r="CK68" s="92">
        <f t="shared" si="1"/>
        <v>0.17175849999989623</v>
      </c>
      <c r="CL68" s="46">
        <v>8016</v>
      </c>
      <c r="CM68" s="180">
        <v>120.04226</v>
      </c>
      <c r="CN68" s="26">
        <f t="shared" si="15"/>
        <v>656.30552350000005</v>
      </c>
      <c r="CO68" s="9">
        <v>656.03219999999999</v>
      </c>
      <c r="CP68" s="92">
        <f t="shared" si="16"/>
        <v>-0.27332350000006045</v>
      </c>
      <c r="CQ68" s="46">
        <v>91730</v>
      </c>
      <c r="CS68" s="700">
        <v>1509</v>
      </c>
      <c r="CU68" s="520">
        <v>8</v>
      </c>
      <c r="CW68" s="9">
        <f t="shared" si="17"/>
        <v>797.35305349999999</v>
      </c>
      <c r="CX68" s="746">
        <v>797.66769999999997</v>
      </c>
      <c r="CY68" s="745">
        <f t="shared" si="28"/>
        <v>0.31464649999998073</v>
      </c>
      <c r="CZ68" s="46">
        <v>3805</v>
      </c>
      <c r="DA68" s="753">
        <v>90.031694999999999</v>
      </c>
      <c r="DB68" s="9">
        <f t="shared" si="18"/>
        <v>671.31080600000007</v>
      </c>
      <c r="DC68">
        <v>671.57249999999999</v>
      </c>
      <c r="DD68" s="745">
        <f t="shared" si="19"/>
        <v>0.26169399999992038</v>
      </c>
      <c r="DE68" s="46">
        <v>20350</v>
      </c>
      <c r="DF68" s="434">
        <v>270.09508399999999</v>
      </c>
      <c r="DG68" s="9">
        <f t="shared" si="20"/>
        <v>581.2791115</v>
      </c>
      <c r="DH68" s="9"/>
      <c r="DI68" s="92"/>
      <c r="DJ68" s="9"/>
      <c r="DK68" s="9"/>
      <c r="DL68" s="9"/>
      <c r="DM68" s="37">
        <v>204.07462200000001</v>
      </c>
      <c r="DN68" s="9">
        <f t="shared" si="21"/>
        <v>1227.5714089999999</v>
      </c>
      <c r="DO68" s="9"/>
      <c r="DP68" s="46"/>
      <c r="DQ68" s="92"/>
      <c r="DR68" s="118">
        <f t="shared" si="22"/>
        <v>614.28934249999998</v>
      </c>
      <c r="DS68" s="9"/>
      <c r="DT68" s="46"/>
      <c r="DU68" s="92">
        <f t="shared" si="29"/>
        <v>-614.28934249999998</v>
      </c>
      <c r="DV68" s="9"/>
      <c r="DW68" s="9"/>
      <c r="DX68" s="9"/>
      <c r="DY68" s="9"/>
      <c r="DZ68" s="9"/>
      <c r="EA68" s="9"/>
      <c r="EB68" s="9"/>
      <c r="EC68" s="9"/>
    </row>
    <row r="69" spans="1:133">
      <c r="D69" s="700">
        <v>1319</v>
      </c>
      <c r="E69" s="701" t="s">
        <v>56</v>
      </c>
      <c r="F69">
        <v>40</v>
      </c>
      <c r="G69" s="702" t="s">
        <v>588</v>
      </c>
      <c r="I69" t="s">
        <v>589</v>
      </c>
      <c r="J69" s="46">
        <v>7.8799999999999997E-10</v>
      </c>
      <c r="K69" s="2">
        <v>533.4</v>
      </c>
      <c r="L69" s="698">
        <v>2</v>
      </c>
      <c r="M69">
        <v>715.83479690000001</v>
      </c>
      <c r="N69">
        <v>715.83464600000002</v>
      </c>
      <c r="O69">
        <v>1430.662317</v>
      </c>
      <c r="P69">
        <v>1430.6620150000001</v>
      </c>
      <c r="Q69">
        <v>0.21097222299999999</v>
      </c>
      <c r="R69" t="s">
        <v>30</v>
      </c>
      <c r="S69" t="s">
        <v>31</v>
      </c>
      <c r="T69">
        <v>533.41777560000003</v>
      </c>
      <c r="U69">
        <v>533.41777560000003</v>
      </c>
      <c r="V69" t="s">
        <v>32</v>
      </c>
      <c r="W69" t="s">
        <v>33</v>
      </c>
      <c r="X69" t="s">
        <v>590</v>
      </c>
      <c r="Y69" t="s">
        <v>591</v>
      </c>
      <c r="Z69">
        <v>44.104100000000003</v>
      </c>
      <c r="AB69">
        <v>1429.655</v>
      </c>
      <c r="AC69">
        <v>1429.6547</v>
      </c>
      <c r="AD69" s="72">
        <f t="shared" si="2"/>
        <v>1268.6092150000002</v>
      </c>
      <c r="AE69" s="70">
        <v>1268.5217</v>
      </c>
      <c r="AF69" s="79">
        <v>28690</v>
      </c>
      <c r="AG69" s="619">
        <f t="shared" si="30"/>
        <v>-8.7515000000166765E-2</v>
      </c>
      <c r="AH69" s="82">
        <f t="shared" si="23"/>
        <v>1251.5826410000002</v>
      </c>
      <c r="AI69" s="70">
        <v>1251.5826410000002</v>
      </c>
      <c r="AJ69" s="619"/>
      <c r="AK69" s="619">
        <f t="shared" si="24"/>
        <v>0</v>
      </c>
      <c r="AL69" s="82">
        <f t="shared" si="25"/>
        <v>1226.587393</v>
      </c>
      <c r="AM69" s="70">
        <v>1226.587393</v>
      </c>
      <c r="AN69" s="619"/>
      <c r="AO69" s="619">
        <f t="shared" si="26"/>
        <v>0</v>
      </c>
      <c r="AP69" s="434">
        <f t="shared" si="3"/>
        <v>634.80824550000011</v>
      </c>
      <c r="AQ69" s="9">
        <v>635.03629999999998</v>
      </c>
      <c r="AR69" s="46">
        <v>1730000</v>
      </c>
      <c r="AS69" s="378">
        <f t="shared" si="32"/>
        <v>0.22805449999987104</v>
      </c>
      <c r="AT69" s="486">
        <f t="shared" si="4"/>
        <v>626.29495850000012</v>
      </c>
      <c r="AU69" s="120"/>
      <c r="AV69" s="369"/>
      <c r="AW69" s="378"/>
      <c r="AX69" s="486">
        <f t="shared" si="5"/>
        <v>605.28404550000005</v>
      </c>
      <c r="AY69" s="120">
        <v>606.29189550000012</v>
      </c>
      <c r="AZ69" s="378"/>
      <c r="BA69" s="378"/>
      <c r="BB69" s="33">
        <f t="shared" si="6"/>
        <v>1250.5986350000001</v>
      </c>
      <c r="BC69" s="33">
        <v>1250.5391999999999</v>
      </c>
      <c r="BD69" s="46">
        <v>4198</v>
      </c>
      <c r="BE69" s="92">
        <f t="shared" si="31"/>
        <v>-5.9435000000121363E-2</v>
      </c>
      <c r="BF69" s="435">
        <f t="shared" si="7"/>
        <v>625.80295550000005</v>
      </c>
      <c r="BG69" s="9">
        <v>626.06700000000001</v>
      </c>
      <c r="BH69" s="46">
        <v>628000</v>
      </c>
      <c r="BI69" s="378">
        <f t="shared" si="27"/>
        <v>0.2640444999999545</v>
      </c>
      <c r="BJ69" s="9">
        <f t="shared" si="8"/>
        <v>1431.6692910000002</v>
      </c>
      <c r="BK69" s="436">
        <v>1.0072760000000001</v>
      </c>
      <c r="BL69" s="353">
        <v>162.05279999999999</v>
      </c>
      <c r="BM69" s="202">
        <v>179.079374</v>
      </c>
      <c r="BN69" s="202">
        <v>221.10120000000001</v>
      </c>
      <c r="BO69" s="202">
        <v>204.07462200000001</v>
      </c>
      <c r="BP69" s="437">
        <v>180.06338</v>
      </c>
      <c r="BQ69">
        <f t="shared" si="9"/>
        <v>1431.6692520000001</v>
      </c>
      <c r="BR69">
        <f t="shared" si="10"/>
        <v>634.8082260000001</v>
      </c>
      <c r="BS69" s="438">
        <v>18.010565</v>
      </c>
      <c r="BT69" s="7">
        <v>36.021129999999999</v>
      </c>
      <c r="BU69" s="279">
        <v>54.031694999999999</v>
      </c>
      <c r="BV69" s="74">
        <v>150.05282399999999</v>
      </c>
      <c r="BW69" s="439">
        <f t="shared" si="11"/>
        <v>706.82936300000006</v>
      </c>
      <c r="BX69" s="9" t="s">
        <v>74</v>
      </c>
      <c r="BY69" s="9"/>
      <c r="BZ69" s="46"/>
      <c r="CA69" s="118">
        <f t="shared" si="12"/>
        <v>697.82408050000004</v>
      </c>
      <c r="CB69" s="9" t="s">
        <v>74</v>
      </c>
      <c r="CC69" s="92"/>
      <c r="CD69" s="46"/>
      <c r="CE69" s="440">
        <f t="shared" si="13"/>
        <v>688.81879800000013</v>
      </c>
      <c r="CF69" s="9" t="s">
        <v>74</v>
      </c>
      <c r="CG69" s="92"/>
      <c r="CH69" s="46"/>
      <c r="CI69" s="74">
        <f t="shared" si="14"/>
        <v>640.80823350000014</v>
      </c>
      <c r="CJ69" s="9">
        <v>640.47879999999998</v>
      </c>
      <c r="CK69" s="92">
        <f t="shared" si="1"/>
        <v>-0.3294335000001638</v>
      </c>
      <c r="CL69" s="46">
        <v>13220</v>
      </c>
      <c r="CM69" s="180">
        <v>120.04226</v>
      </c>
      <c r="CN69" s="26">
        <f t="shared" si="15"/>
        <v>655.81351550000011</v>
      </c>
      <c r="CO69" s="9">
        <v>655.95950000000005</v>
      </c>
      <c r="CP69" s="92">
        <f t="shared" si="16"/>
        <v>0.14598449999994045</v>
      </c>
      <c r="CQ69" s="46">
        <v>71530</v>
      </c>
      <c r="CS69" s="700">
        <v>1319</v>
      </c>
      <c r="CU69" s="520">
        <v>9</v>
      </c>
      <c r="CV69" s="9"/>
      <c r="CW69" s="9">
        <f t="shared" si="17"/>
        <v>796.86104550000005</v>
      </c>
      <c r="CX69" s="746">
        <v>796.55269999999996</v>
      </c>
      <c r="CY69" s="745">
        <f t="shared" si="28"/>
        <v>-0.30834550000008676</v>
      </c>
      <c r="CZ69" s="46">
        <v>496.2</v>
      </c>
      <c r="DA69" s="753">
        <v>90.031694999999999</v>
      </c>
      <c r="DB69" s="9">
        <f t="shared" si="18"/>
        <v>670.81879800000013</v>
      </c>
      <c r="DC69">
        <v>671.15329999999994</v>
      </c>
      <c r="DD69" s="745">
        <f t="shared" si="19"/>
        <v>0.33450199999981578</v>
      </c>
      <c r="DE69" s="46">
        <v>12860</v>
      </c>
      <c r="DF69" s="434">
        <v>270.09508399999999</v>
      </c>
      <c r="DG69" s="9">
        <f t="shared" si="20"/>
        <v>580.78710350000006</v>
      </c>
      <c r="DH69" s="9"/>
      <c r="DI69" s="92"/>
      <c r="DJ69" s="9"/>
      <c r="DK69" s="9"/>
      <c r="DL69" s="9"/>
      <c r="DM69" s="37">
        <v>204.07462200000001</v>
      </c>
      <c r="DN69" s="9">
        <f t="shared" si="21"/>
        <v>1226.587393</v>
      </c>
      <c r="DO69" s="9"/>
      <c r="DP69" s="46"/>
      <c r="DQ69" s="92"/>
      <c r="DR69" s="118">
        <f t="shared" si="22"/>
        <v>613.79733450000003</v>
      </c>
      <c r="DS69" s="9"/>
      <c r="DT69" s="46"/>
      <c r="DU69" s="92">
        <f t="shared" si="29"/>
        <v>-613.79733450000003</v>
      </c>
      <c r="DV69" s="9"/>
      <c r="DW69" s="9"/>
      <c r="DX69" s="9"/>
      <c r="DY69" s="9"/>
      <c r="DZ69" s="9"/>
      <c r="EA69" s="9"/>
      <c r="EB69" s="9"/>
      <c r="EC69" s="9"/>
    </row>
    <row r="70" spans="1:133">
      <c r="D70" s="700">
        <v>1078</v>
      </c>
      <c r="E70" s="703" t="s">
        <v>592</v>
      </c>
      <c r="F70">
        <v>133</v>
      </c>
      <c r="G70" s="702" t="s">
        <v>28</v>
      </c>
      <c r="I70" t="s">
        <v>29</v>
      </c>
      <c r="J70" s="46">
        <v>5.62E-8</v>
      </c>
      <c r="K70" s="2">
        <v>395</v>
      </c>
      <c r="L70" s="698">
        <v>2</v>
      </c>
      <c r="M70">
        <v>719.85401939999997</v>
      </c>
      <c r="N70">
        <v>719.85337100000004</v>
      </c>
      <c r="O70">
        <v>1438.7007619999999</v>
      </c>
      <c r="P70" s="407">
        <v>1438.6994649999999</v>
      </c>
      <c r="Q70">
        <v>0.90137881500000006</v>
      </c>
      <c r="R70" t="s">
        <v>30</v>
      </c>
      <c r="S70" t="s">
        <v>31</v>
      </c>
      <c r="T70">
        <v>394.9592955</v>
      </c>
      <c r="U70">
        <v>394.9592955</v>
      </c>
      <c r="V70" t="s">
        <v>32</v>
      </c>
      <c r="W70" t="s">
        <v>33</v>
      </c>
      <c r="X70" t="s">
        <v>593</v>
      </c>
      <c r="Y70" t="s">
        <v>594</v>
      </c>
      <c r="Z70">
        <v>37.363599999999998</v>
      </c>
      <c r="AB70">
        <v>1437.6935000000001</v>
      </c>
      <c r="AC70">
        <v>1437.6922</v>
      </c>
      <c r="AD70" s="72">
        <f t="shared" si="2"/>
        <v>1276.646665</v>
      </c>
      <c r="AE70" s="70">
        <v>1276.6107</v>
      </c>
      <c r="AF70" s="79">
        <v>38000</v>
      </c>
      <c r="AG70" s="619">
        <f t="shared" si="30"/>
        <v>-3.5965000000032887E-2</v>
      </c>
      <c r="AH70" s="82">
        <f t="shared" si="23"/>
        <v>1259.620091</v>
      </c>
      <c r="AI70" s="70">
        <v>1259.620091</v>
      </c>
      <c r="AJ70" s="619"/>
      <c r="AK70" s="619">
        <f t="shared" si="24"/>
        <v>0</v>
      </c>
      <c r="AL70" s="82">
        <f t="shared" si="25"/>
        <v>1234.6248429999998</v>
      </c>
      <c r="AM70" s="70">
        <v>1234.6248429999998</v>
      </c>
      <c r="AN70" s="619"/>
      <c r="AO70" s="619">
        <f t="shared" si="26"/>
        <v>0</v>
      </c>
      <c r="AP70" s="434">
        <f t="shared" si="3"/>
        <v>638.82697050000002</v>
      </c>
      <c r="AQ70" s="9">
        <v>639.18740000000003</v>
      </c>
      <c r="AR70" s="86" t="s">
        <v>770</v>
      </c>
      <c r="AS70" s="378">
        <f t="shared" si="32"/>
        <v>0.36042950000000928</v>
      </c>
      <c r="AT70" s="486">
        <f t="shared" si="4"/>
        <v>630.31368350000002</v>
      </c>
      <c r="AU70" s="120">
        <v>630.31368350000002</v>
      </c>
      <c r="AV70" s="369"/>
      <c r="AW70" s="378"/>
      <c r="AX70" s="486">
        <f t="shared" si="5"/>
        <v>609.30277049999995</v>
      </c>
      <c r="AY70" s="120">
        <v>610.31062050000003</v>
      </c>
      <c r="AZ70" s="378"/>
      <c r="BA70" s="378"/>
      <c r="BB70" s="33">
        <f t="shared" si="6"/>
        <v>1258.6360849999999</v>
      </c>
      <c r="BC70" s="33">
        <v>1258.7521999999999</v>
      </c>
      <c r="BD70" s="46">
        <v>2031</v>
      </c>
      <c r="BE70" s="92">
        <f t="shared" si="31"/>
        <v>0.11611500000003616</v>
      </c>
      <c r="BF70" s="435">
        <f t="shared" si="7"/>
        <v>629.82168049999996</v>
      </c>
      <c r="BG70" s="9">
        <v>630.26179999999999</v>
      </c>
      <c r="BH70" s="46">
        <v>348200</v>
      </c>
      <c r="BI70" s="378">
        <f t="shared" si="27"/>
        <v>0.44011950000003708</v>
      </c>
      <c r="BJ70" s="9">
        <f t="shared" si="8"/>
        <v>1439.706741</v>
      </c>
      <c r="BK70" s="436">
        <v>1.0072760000000001</v>
      </c>
      <c r="BL70" s="353">
        <v>162.05279999999999</v>
      </c>
      <c r="BM70" s="202">
        <v>179.079374</v>
      </c>
      <c r="BN70" s="202">
        <v>221.10120000000001</v>
      </c>
      <c r="BO70" s="202">
        <v>204.07462200000001</v>
      </c>
      <c r="BP70" s="437">
        <v>180.06338</v>
      </c>
      <c r="BQ70">
        <f t="shared" si="9"/>
        <v>1439.7067520000001</v>
      </c>
      <c r="BR70">
        <f t="shared" si="10"/>
        <v>638.82697600000006</v>
      </c>
      <c r="BS70" s="438">
        <v>18.010565</v>
      </c>
      <c r="BT70" s="7">
        <v>36.021129999999999</v>
      </c>
      <c r="BU70" s="279">
        <v>54.031694999999999</v>
      </c>
      <c r="BV70" s="74">
        <v>150.05282399999999</v>
      </c>
      <c r="BW70" s="439">
        <f t="shared" si="11"/>
        <v>710.84808799999996</v>
      </c>
      <c r="BX70" s="9" t="s">
        <v>74</v>
      </c>
      <c r="BY70" s="9"/>
      <c r="BZ70" s="46"/>
      <c r="CA70" s="118">
        <f t="shared" si="12"/>
        <v>701.84280549999994</v>
      </c>
      <c r="CB70" s="9" t="s">
        <v>74</v>
      </c>
      <c r="CC70" s="92"/>
      <c r="CD70" s="46"/>
      <c r="CE70" s="440">
        <f t="shared" si="13"/>
        <v>692.83752300000003</v>
      </c>
      <c r="CF70" s="9" t="s">
        <v>74</v>
      </c>
      <c r="CG70" s="92"/>
      <c r="CH70" s="46"/>
      <c r="CI70" s="74">
        <f t="shared" si="14"/>
        <v>644.82695850000005</v>
      </c>
      <c r="CJ70" s="9">
        <v>645.03409999999997</v>
      </c>
      <c r="CK70" s="92">
        <f t="shared" si="1"/>
        <v>0.2071414999999206</v>
      </c>
      <c r="CL70" s="46">
        <v>5841</v>
      </c>
      <c r="CM70" s="180">
        <v>120.04226</v>
      </c>
      <c r="CN70" s="26">
        <f t="shared" si="15"/>
        <v>659.83224050000001</v>
      </c>
      <c r="CO70" s="9">
        <v>660.08370000000002</v>
      </c>
      <c r="CP70" s="92">
        <f t="shared" si="16"/>
        <v>0.25145950000000994</v>
      </c>
      <c r="CQ70" s="46">
        <v>255400</v>
      </c>
      <c r="CS70" s="700">
        <v>1078</v>
      </c>
      <c r="CU70" s="520">
        <v>10</v>
      </c>
      <c r="CV70" s="9"/>
      <c r="CW70" s="9">
        <f t="shared" si="17"/>
        <v>800.87977049999995</v>
      </c>
      <c r="CX70" s="746">
        <v>800.49879999999996</v>
      </c>
      <c r="CY70" s="745">
        <f t="shared" si="28"/>
        <v>-0.38097049999998944</v>
      </c>
      <c r="CZ70" s="46">
        <v>80.680000000000007</v>
      </c>
      <c r="DA70" s="753">
        <v>90.031694999999999</v>
      </c>
      <c r="DB70" s="9">
        <f t="shared" si="18"/>
        <v>674.83752300000003</v>
      </c>
      <c r="DC70">
        <v>674.59119999999996</v>
      </c>
      <c r="DD70" s="745">
        <f t="shared" si="19"/>
        <v>-0.2463230000000749</v>
      </c>
      <c r="DE70" s="46">
        <v>87590</v>
      </c>
      <c r="DF70" s="434">
        <v>270.09508399999999</v>
      </c>
      <c r="DG70" s="9">
        <f t="shared" si="20"/>
        <v>584.80582849999996</v>
      </c>
      <c r="DH70" s="9"/>
      <c r="DI70" s="92"/>
      <c r="DJ70" s="9"/>
      <c r="DK70" s="9"/>
      <c r="DL70" s="9"/>
      <c r="DM70" s="443">
        <v>204.07462200000001</v>
      </c>
      <c r="DN70" s="9">
        <f t="shared" si="21"/>
        <v>1234.6248429999998</v>
      </c>
      <c r="DO70" s="9"/>
      <c r="DP70" s="46"/>
      <c r="DQ70" s="92"/>
      <c r="DR70" s="118">
        <f t="shared" si="22"/>
        <v>617.81605949999994</v>
      </c>
      <c r="DS70" s="9"/>
      <c r="DT70" s="46"/>
      <c r="DU70" s="92">
        <f t="shared" si="29"/>
        <v>-617.81605949999994</v>
      </c>
      <c r="DV70" s="9"/>
      <c r="DW70" s="9"/>
      <c r="DX70" s="9"/>
      <c r="DY70" s="9"/>
      <c r="DZ70" s="9"/>
      <c r="EA70" s="9"/>
      <c r="EB70" s="9"/>
      <c r="EC70" s="9"/>
    </row>
    <row r="71" spans="1:133">
      <c r="D71" s="473">
        <v>35286</v>
      </c>
      <c r="E71" s="704" t="s">
        <v>58</v>
      </c>
      <c r="F71" s="52">
        <v>64</v>
      </c>
      <c r="G71" s="702" t="s">
        <v>595</v>
      </c>
      <c r="H71" s="705"/>
      <c r="I71" s="87" t="s">
        <v>596</v>
      </c>
      <c r="J71" s="46">
        <v>6.4300000000000002E-4</v>
      </c>
      <c r="K71" s="2">
        <v>208.3</v>
      </c>
      <c r="L71" s="698">
        <v>2</v>
      </c>
      <c r="M71">
        <v>1417.6134271907699</v>
      </c>
      <c r="N71">
        <v>1417.61973896839</v>
      </c>
      <c r="O71">
        <v>2834.21957791155</v>
      </c>
      <c r="P71" s="407">
        <v>2834.2322014699998</v>
      </c>
      <c r="Q71">
        <v>-4.4539605639340003</v>
      </c>
      <c r="R71" t="s">
        <v>30</v>
      </c>
      <c r="S71" t="s">
        <v>31</v>
      </c>
      <c r="T71">
        <v>208.27562078888201</v>
      </c>
      <c r="U71">
        <v>19.875175789569099</v>
      </c>
      <c r="V71" s="598" t="s">
        <v>32</v>
      </c>
      <c r="W71" t="s">
        <v>33</v>
      </c>
      <c r="X71" t="s">
        <v>597</v>
      </c>
      <c r="Y71" t="s">
        <v>598</v>
      </c>
      <c r="Z71">
        <v>83.075100000000006</v>
      </c>
      <c r="AB71">
        <v>2833.2123000000001</v>
      </c>
      <c r="AC71" s="9">
        <v>2833.2249000000002</v>
      </c>
      <c r="AD71" s="72">
        <f t="shared" si="2"/>
        <v>2672.1794014699999</v>
      </c>
      <c r="AE71" s="70" t="s">
        <v>93</v>
      </c>
      <c r="AF71" s="79"/>
      <c r="AG71" s="619"/>
      <c r="AH71" s="82">
        <f t="shared" si="23"/>
        <v>2655.1528274699999</v>
      </c>
      <c r="AI71" s="70">
        <v>2655.1528274699999</v>
      </c>
      <c r="AJ71" s="619"/>
      <c r="AK71" s="619">
        <f t="shared" si="24"/>
        <v>0</v>
      </c>
      <c r="AL71" s="82">
        <f t="shared" si="25"/>
        <v>2630.1575794699997</v>
      </c>
      <c r="AM71" s="70">
        <v>2630.1575794699997</v>
      </c>
      <c r="AN71" s="619"/>
      <c r="AO71" s="619">
        <f t="shared" si="26"/>
        <v>0</v>
      </c>
      <c r="AP71" s="434">
        <f t="shared" si="3"/>
        <v>1336.5933387349999</v>
      </c>
      <c r="AQ71" s="9">
        <v>1336.5201</v>
      </c>
      <c r="AR71" s="46">
        <v>1461</v>
      </c>
      <c r="AS71" s="378">
        <f t="shared" si="32"/>
        <v>-7.3238734999904409E-2</v>
      </c>
      <c r="AT71" s="486">
        <f t="shared" si="4"/>
        <v>1328.0800517349999</v>
      </c>
      <c r="AU71" s="120"/>
      <c r="AV71" s="369"/>
      <c r="AW71" s="378"/>
      <c r="AX71" s="486">
        <f t="shared" si="5"/>
        <v>1307.0691387349998</v>
      </c>
      <c r="AY71" s="120">
        <v>1308.0769887349998</v>
      </c>
      <c r="AZ71" s="378"/>
      <c r="BA71" s="378"/>
      <c r="BB71" s="33">
        <f t="shared" si="6"/>
        <v>2654.1688214699998</v>
      </c>
      <c r="BC71" s="33" t="s">
        <v>93</v>
      </c>
      <c r="BD71" s="46"/>
      <c r="BE71" s="92"/>
      <c r="BF71" s="435">
        <f t="shared" si="7"/>
        <v>1327.5880487349998</v>
      </c>
      <c r="BG71" s="9">
        <v>1327.8784000000001</v>
      </c>
      <c r="BH71" s="46">
        <v>2466</v>
      </c>
      <c r="BI71" s="378">
        <f t="shared" si="27"/>
        <v>0.29035126500025399</v>
      </c>
      <c r="BJ71" s="9">
        <f t="shared" si="8"/>
        <v>2835.2394774699997</v>
      </c>
      <c r="BK71" s="436">
        <v>1.0072760000000001</v>
      </c>
      <c r="BL71" s="353">
        <v>162.05279999999999</v>
      </c>
      <c r="BM71" s="202">
        <v>179.079374</v>
      </c>
      <c r="BN71" s="202">
        <v>221.10120000000001</v>
      </c>
      <c r="BO71" s="202">
        <v>204.07462200000001</v>
      </c>
      <c r="BP71" s="437">
        <v>180.06338</v>
      </c>
      <c r="BQ71">
        <f t="shared" si="9"/>
        <v>2835.2394520000003</v>
      </c>
      <c r="BR71">
        <f t="shared" si="10"/>
        <v>1336.5933260000002</v>
      </c>
      <c r="BS71" s="438">
        <v>18.010565</v>
      </c>
      <c r="BT71" s="7">
        <v>36.021129999999999</v>
      </c>
      <c r="BU71" s="279">
        <v>54.031694999999999</v>
      </c>
      <c r="BV71" s="74">
        <v>150.05282399999999</v>
      </c>
      <c r="BW71" s="439">
        <f t="shared" si="11"/>
        <v>1408.6144562349998</v>
      </c>
      <c r="BX71" s="9" t="s">
        <v>74</v>
      </c>
      <c r="BY71" s="9"/>
      <c r="BZ71" s="46"/>
      <c r="CA71" s="118">
        <f t="shared" si="12"/>
        <v>1399.6091737349998</v>
      </c>
      <c r="CB71" s="9" t="s">
        <v>74</v>
      </c>
      <c r="CC71" s="92"/>
      <c r="CD71" s="46"/>
      <c r="CE71" s="440">
        <f t="shared" si="13"/>
        <v>1390.6038912349998</v>
      </c>
      <c r="CF71" s="9" t="s">
        <v>74</v>
      </c>
      <c r="CG71" s="92"/>
      <c r="CH71" s="46"/>
      <c r="CI71" s="74">
        <f t="shared" si="14"/>
        <v>1342.5933267349999</v>
      </c>
      <c r="CJ71" s="9">
        <v>1342.625</v>
      </c>
      <c r="CK71" s="92">
        <f t="shared" si="1"/>
        <v>3.1673265000108586E-2</v>
      </c>
      <c r="CL71" s="46">
        <v>7989</v>
      </c>
      <c r="CM71" s="180">
        <v>120.04226</v>
      </c>
      <c r="CN71" s="26">
        <f t="shared" si="15"/>
        <v>1357.5986087349997</v>
      </c>
      <c r="CO71" s="615">
        <v>1357.0903000000001</v>
      </c>
      <c r="CP71" s="236">
        <f t="shared" si="16"/>
        <v>-0.50830873499967311</v>
      </c>
      <c r="CQ71" s="235">
        <v>4092</v>
      </c>
      <c r="CS71" s="473">
        <v>35286</v>
      </c>
      <c r="CU71" s="520">
        <v>11</v>
      </c>
      <c r="CW71" s="9">
        <f t="shared" si="17"/>
        <v>1498.6461387349998</v>
      </c>
      <c r="CX71" s="746">
        <v>1498.2793999999999</v>
      </c>
      <c r="CY71" s="745">
        <f t="shared" si="28"/>
        <v>-0.36673873499989895</v>
      </c>
      <c r="CZ71" s="46">
        <v>495.8</v>
      </c>
      <c r="DA71" s="753">
        <v>90.031694999999999</v>
      </c>
      <c r="DB71" s="9">
        <f t="shared" si="18"/>
        <v>1372.6038912349998</v>
      </c>
      <c r="DC71">
        <v>1372.8435999999999</v>
      </c>
      <c r="DD71" s="745">
        <f t="shared" si="19"/>
        <v>0.23970876500015947</v>
      </c>
      <c r="DE71" s="46">
        <v>5731</v>
      </c>
      <c r="DF71" s="434">
        <v>270.09508399999999</v>
      </c>
      <c r="DG71" s="9">
        <f t="shared" si="20"/>
        <v>1282.5721967349998</v>
      </c>
      <c r="DH71" s="9"/>
      <c r="DI71" s="92"/>
      <c r="DJ71" s="9"/>
      <c r="DK71" s="9"/>
      <c r="DL71" s="9"/>
      <c r="DM71" s="443">
        <v>204.07462200000001</v>
      </c>
      <c r="DN71" s="129">
        <f t="shared" si="21"/>
        <v>2630.1575794699997</v>
      </c>
      <c r="DO71" s="9" t="s">
        <v>93</v>
      </c>
      <c r="DP71" s="46"/>
      <c r="DQ71" s="92"/>
      <c r="DR71" s="118">
        <f t="shared" si="22"/>
        <v>1315.5824277349998</v>
      </c>
      <c r="DS71" s="9" t="s">
        <v>74</v>
      </c>
      <c r="DT71" s="46"/>
      <c r="DU71" s="92"/>
      <c r="DV71" s="9"/>
      <c r="DW71" s="9"/>
      <c r="DX71" s="9"/>
      <c r="DY71" s="9"/>
      <c r="DZ71" s="9"/>
      <c r="EA71" s="9"/>
      <c r="EB71" s="9"/>
      <c r="EC71" s="9"/>
    </row>
    <row r="72" spans="1:133">
      <c r="D72" s="473">
        <v>23316</v>
      </c>
      <c r="E72" s="706" t="s">
        <v>286</v>
      </c>
      <c r="F72">
        <v>92</v>
      </c>
      <c r="G72" s="702" t="s">
        <v>599</v>
      </c>
      <c r="H72" s="705"/>
      <c r="I72" t="s">
        <v>600</v>
      </c>
      <c r="J72" s="46">
        <v>5.9500000000000003E-5</v>
      </c>
      <c r="K72" s="2">
        <v>225.3</v>
      </c>
      <c r="L72" s="698">
        <v>2</v>
      </c>
      <c r="M72">
        <v>1184.0995789328299</v>
      </c>
      <c r="N72">
        <v>1184.0927109683901</v>
      </c>
      <c r="O72">
        <v>2367.1918813956599</v>
      </c>
      <c r="P72">
        <v>2367.1781454699999</v>
      </c>
      <c r="Q72">
        <v>5.8026581927891003</v>
      </c>
      <c r="R72" t="s">
        <v>30</v>
      </c>
      <c r="S72" s="598" t="s">
        <v>569</v>
      </c>
      <c r="T72">
        <v>225.258758772454</v>
      </c>
      <c r="U72">
        <v>3.08094366459096</v>
      </c>
      <c r="V72" s="598" t="s">
        <v>32</v>
      </c>
      <c r="W72" t="s">
        <v>33</v>
      </c>
      <c r="X72" t="s">
        <v>601</v>
      </c>
      <c r="Y72" t="s">
        <v>602</v>
      </c>
      <c r="Z72">
        <v>70.119</v>
      </c>
      <c r="AB72">
        <v>2366.1846</v>
      </c>
      <c r="AC72" s="9">
        <v>2366.1709000000001</v>
      </c>
      <c r="AD72" s="72">
        <f t="shared" si="2"/>
        <v>2205.12534547</v>
      </c>
      <c r="AE72" s="70" t="s">
        <v>93</v>
      </c>
      <c r="AF72" s="79"/>
      <c r="AG72" s="619"/>
      <c r="AH72" s="82">
        <f t="shared" si="23"/>
        <v>2188.09877147</v>
      </c>
      <c r="AI72" s="70">
        <v>2188.09877147</v>
      </c>
      <c r="AJ72" s="619"/>
      <c r="AK72" s="619">
        <f t="shared" si="24"/>
        <v>0</v>
      </c>
      <c r="AL72" s="82">
        <f t="shared" si="25"/>
        <v>2163.1035234699998</v>
      </c>
      <c r="AM72" s="70">
        <v>2163.1035234699998</v>
      </c>
      <c r="AN72" s="619"/>
      <c r="AO72" s="619">
        <f t="shared" si="26"/>
        <v>0</v>
      </c>
      <c r="AP72" s="434">
        <f t="shared" si="3"/>
        <v>1103.0663107349999</v>
      </c>
      <c r="AQ72" s="70">
        <v>1103.0012999999999</v>
      </c>
      <c r="AR72" s="79">
        <v>22710</v>
      </c>
      <c r="AS72" s="755">
        <f t="shared" si="32"/>
        <v>-6.5010734999987108E-2</v>
      </c>
      <c r="AT72" s="486">
        <f t="shared" si="4"/>
        <v>1094.5530237349999</v>
      </c>
      <c r="AU72" s="756"/>
      <c r="AV72" s="749"/>
      <c r="AW72" s="755"/>
      <c r="AX72" s="486">
        <f t="shared" si="5"/>
        <v>1073.5421107349998</v>
      </c>
      <c r="AY72" s="756">
        <v>1074.5499607349998</v>
      </c>
      <c r="AZ72" s="755"/>
      <c r="BA72" s="755"/>
      <c r="BB72" s="33">
        <f t="shared" si="6"/>
        <v>2187.1147654699998</v>
      </c>
      <c r="BC72" s="33" t="s">
        <v>93</v>
      </c>
      <c r="BD72" s="46"/>
      <c r="BE72" s="92"/>
      <c r="BF72" s="435">
        <f t="shared" si="7"/>
        <v>1094.0610207349998</v>
      </c>
      <c r="BG72" s="33">
        <v>1094.4911</v>
      </c>
      <c r="BH72" s="461">
        <v>14740</v>
      </c>
      <c r="BI72" s="757">
        <f t="shared" si="27"/>
        <v>0.43007926500013127</v>
      </c>
      <c r="BJ72" s="9">
        <f t="shared" si="8"/>
        <v>2368.1854214699997</v>
      </c>
      <c r="BK72" s="436">
        <v>1.0072760000000001</v>
      </c>
      <c r="BL72" s="353">
        <v>162.05279999999999</v>
      </c>
      <c r="BM72" s="202">
        <v>179.079374</v>
      </c>
      <c r="BN72" s="202">
        <v>221.10120000000001</v>
      </c>
      <c r="BO72" s="202">
        <v>204.07462200000001</v>
      </c>
      <c r="BP72" s="437">
        <v>180.06338</v>
      </c>
      <c r="BQ72">
        <f t="shared" si="9"/>
        <v>2368.1854520000002</v>
      </c>
      <c r="BR72">
        <f t="shared" si="10"/>
        <v>1103.0663260000001</v>
      </c>
      <c r="BS72" s="438">
        <v>18.010565</v>
      </c>
      <c r="BT72" s="7">
        <v>36.021129999999999</v>
      </c>
      <c r="BU72" s="279">
        <v>54.031694999999999</v>
      </c>
      <c r="BV72" s="74">
        <v>150.05282399999999</v>
      </c>
      <c r="BW72" s="439">
        <f t="shared" si="11"/>
        <v>1175.0874282349998</v>
      </c>
      <c r="BX72" s="9" t="s">
        <v>74</v>
      </c>
      <c r="BY72" s="9"/>
      <c r="BZ72" s="46"/>
      <c r="CA72" s="118">
        <f t="shared" si="12"/>
        <v>1166.0821457349998</v>
      </c>
      <c r="CB72" s="9" t="s">
        <v>74</v>
      </c>
      <c r="CC72" s="92"/>
      <c r="CD72" s="46"/>
      <c r="CE72" s="440">
        <f t="shared" si="13"/>
        <v>1157.0768632349998</v>
      </c>
      <c r="CF72" s="9" t="s">
        <v>74</v>
      </c>
      <c r="CG72" s="92"/>
      <c r="CH72" s="46"/>
      <c r="CI72" s="74">
        <f t="shared" si="14"/>
        <v>1109.0662987349999</v>
      </c>
      <c r="CJ72" s="9">
        <v>1109.1333</v>
      </c>
      <c r="CK72" s="92">
        <f t="shared" si="1"/>
        <v>6.7001265000044441E-2</v>
      </c>
      <c r="CL72" s="46">
        <v>23990</v>
      </c>
      <c r="CM72" s="180">
        <v>120.04226</v>
      </c>
      <c r="CN72" s="26">
        <f t="shared" si="15"/>
        <v>1124.0715807349998</v>
      </c>
      <c r="CO72" s="9">
        <v>1124.0219</v>
      </c>
      <c r="CP72" s="92">
        <f t="shared" si="16"/>
        <v>-4.9680734999810738E-2</v>
      </c>
      <c r="CQ72" s="46">
        <v>2285</v>
      </c>
      <c r="CS72" s="473">
        <v>23316</v>
      </c>
      <c r="CU72" s="520">
        <v>12</v>
      </c>
      <c r="CW72" s="9">
        <f t="shared" si="17"/>
        <v>1265.1191107349998</v>
      </c>
      <c r="CX72" s="598" t="s">
        <v>74</v>
      </c>
      <c r="CY72" s="92"/>
      <c r="CZ72" s="46"/>
      <c r="DA72" s="753">
        <v>90.031694999999999</v>
      </c>
      <c r="DB72" s="9">
        <f t="shared" si="18"/>
        <v>1139.0768632349998</v>
      </c>
      <c r="DC72">
        <v>1138.7218</v>
      </c>
      <c r="DD72" s="745">
        <f t="shared" si="19"/>
        <v>-0.35506323499976133</v>
      </c>
      <c r="DE72" s="46">
        <v>8576</v>
      </c>
      <c r="DF72" s="434">
        <v>270.09508399999999</v>
      </c>
      <c r="DG72" s="9">
        <f t="shared" si="20"/>
        <v>1049.0451687349998</v>
      </c>
      <c r="DH72" s="9"/>
      <c r="DI72" s="92"/>
      <c r="DJ72" s="9"/>
      <c r="DK72" s="9"/>
      <c r="DL72" s="9"/>
      <c r="DM72" s="37">
        <v>204.07462200000001</v>
      </c>
      <c r="DN72" s="9">
        <f t="shared" si="21"/>
        <v>2163.1035234699998</v>
      </c>
      <c r="DO72" s="9"/>
      <c r="DP72" s="46"/>
      <c r="DQ72" s="92"/>
      <c r="DR72" s="118">
        <f t="shared" si="22"/>
        <v>1082.0553997349998</v>
      </c>
      <c r="DS72" s="9"/>
      <c r="DT72" s="46"/>
      <c r="DU72" s="92">
        <f t="shared" si="29"/>
        <v>-1082.0553997349998</v>
      </c>
      <c r="DV72" s="9"/>
      <c r="DW72" s="9"/>
      <c r="DX72" s="9"/>
      <c r="DY72" s="9"/>
      <c r="DZ72" s="9"/>
      <c r="EA72" s="9"/>
      <c r="EB72" s="9"/>
      <c r="EC72" s="9"/>
    </row>
    <row r="73" spans="1:133">
      <c r="D73" s="473">
        <v>23293</v>
      </c>
      <c r="E73" s="11"/>
      <c r="F73">
        <v>92</v>
      </c>
      <c r="G73" s="702" t="s">
        <v>603</v>
      </c>
      <c r="H73" s="705"/>
      <c r="I73" t="s">
        <v>604</v>
      </c>
      <c r="J73" s="46">
        <v>5.8200000000000002E-6</v>
      </c>
      <c r="K73" s="2">
        <v>281.10000000000002</v>
      </c>
      <c r="L73" s="698">
        <v>2</v>
      </c>
      <c r="M73">
        <v>1184.0996749621099</v>
      </c>
      <c r="N73">
        <v>1184.0927109683801</v>
      </c>
      <c r="O73">
        <v>2367.19207345422</v>
      </c>
      <c r="P73">
        <v>2367.1781454699999</v>
      </c>
      <c r="Q73">
        <v>5.8837921623523499</v>
      </c>
      <c r="R73" t="s">
        <v>30</v>
      </c>
      <c r="S73" s="598" t="s">
        <v>569</v>
      </c>
      <c r="T73">
        <v>281.075958206959</v>
      </c>
      <c r="U73">
        <v>38.935230301274402</v>
      </c>
      <c r="V73" s="598" t="s">
        <v>32</v>
      </c>
      <c r="W73" t="s">
        <v>33</v>
      </c>
      <c r="X73" t="s">
        <v>605</v>
      </c>
      <c r="Y73" t="s">
        <v>606</v>
      </c>
      <c r="Z73">
        <v>69.355400000000003</v>
      </c>
      <c r="AB73">
        <v>2366.1848</v>
      </c>
      <c r="AC73" s="9">
        <v>2366.1709000000001</v>
      </c>
      <c r="AD73" s="72">
        <f t="shared" si="2"/>
        <v>2205.12534547</v>
      </c>
      <c r="AE73" s="70" t="s">
        <v>93</v>
      </c>
      <c r="AF73" s="79"/>
      <c r="AG73" s="619"/>
      <c r="AH73" s="82">
        <f t="shared" si="23"/>
        <v>2188.09877147</v>
      </c>
      <c r="AI73" s="70">
        <v>2188.09877147</v>
      </c>
      <c r="AJ73" s="619"/>
      <c r="AK73" s="619">
        <f t="shared" si="24"/>
        <v>0</v>
      </c>
      <c r="AL73" s="82">
        <f t="shared" si="25"/>
        <v>2163.1035234699998</v>
      </c>
      <c r="AM73" s="70">
        <v>2163.1035234699998</v>
      </c>
      <c r="AN73" s="619"/>
      <c r="AO73" s="619">
        <f t="shared" si="26"/>
        <v>0</v>
      </c>
      <c r="AP73" s="434">
        <f t="shared" si="3"/>
        <v>1103.0663107349999</v>
      </c>
      <c r="AQ73" s="70">
        <v>1103.4209000000001</v>
      </c>
      <c r="AR73" s="79">
        <v>21650</v>
      </c>
      <c r="AS73" s="755">
        <f t="shared" si="32"/>
        <v>0.35458926500018606</v>
      </c>
      <c r="AT73" s="486">
        <f t="shared" si="4"/>
        <v>1094.5530237349999</v>
      </c>
      <c r="AU73" s="756"/>
      <c r="AV73" s="749"/>
      <c r="AW73" s="755"/>
      <c r="AX73" s="486">
        <f t="shared" si="5"/>
        <v>1073.5421107349998</v>
      </c>
      <c r="AY73" s="756">
        <v>1074.5499607349998</v>
      </c>
      <c r="AZ73" s="755"/>
      <c r="BA73" s="755"/>
      <c r="BB73" s="33">
        <f t="shared" si="6"/>
        <v>2187.1147654699998</v>
      </c>
      <c r="BC73" s="33" t="s">
        <v>93</v>
      </c>
      <c r="BD73" s="46"/>
      <c r="BE73" s="92"/>
      <c r="BF73" s="435">
        <f t="shared" si="7"/>
        <v>1094.0610207349998</v>
      </c>
      <c r="BG73" s="33" t="s">
        <v>74</v>
      </c>
      <c r="BH73" s="461"/>
      <c r="BI73" s="757"/>
      <c r="BJ73" s="9">
        <f t="shared" si="8"/>
        <v>2368.1854214699997</v>
      </c>
      <c r="BK73" s="436">
        <v>1.0072760000000001</v>
      </c>
      <c r="BL73" s="353">
        <v>162.05279999999999</v>
      </c>
      <c r="BM73" s="202">
        <v>179.079374</v>
      </c>
      <c r="BN73" s="202">
        <v>221.10120000000001</v>
      </c>
      <c r="BO73" s="202">
        <v>204.07462200000001</v>
      </c>
      <c r="BP73" s="437">
        <v>180.06338</v>
      </c>
      <c r="BQ73">
        <f t="shared" si="9"/>
        <v>2368.1854520000002</v>
      </c>
      <c r="BR73">
        <f t="shared" si="10"/>
        <v>1103.0663260000001</v>
      </c>
      <c r="BS73" s="438">
        <v>18.010565</v>
      </c>
      <c r="BT73" s="7">
        <v>36.021129999999999</v>
      </c>
      <c r="BU73" s="279">
        <v>54.031694999999999</v>
      </c>
      <c r="BV73" s="74">
        <v>150.05282399999999</v>
      </c>
      <c r="BW73" s="439">
        <f t="shared" si="11"/>
        <v>1175.0874282349998</v>
      </c>
      <c r="BX73" s="9" t="s">
        <v>74</v>
      </c>
      <c r="BY73" s="9"/>
      <c r="BZ73" s="46"/>
      <c r="CA73" s="118">
        <f t="shared" si="12"/>
        <v>1166.0821457349998</v>
      </c>
      <c r="CB73" s="9" t="s">
        <v>74</v>
      </c>
      <c r="CC73" s="92"/>
      <c r="CD73" s="46"/>
      <c r="CE73" s="440">
        <f t="shared" si="13"/>
        <v>1157.0768632349998</v>
      </c>
      <c r="CF73" s="9" t="s">
        <v>74</v>
      </c>
      <c r="CG73" s="92"/>
      <c r="CH73" s="46"/>
      <c r="CI73" s="74">
        <f t="shared" si="14"/>
        <v>1109.0662987349999</v>
      </c>
      <c r="CJ73" s="758">
        <v>1109.5038</v>
      </c>
      <c r="CK73" s="92">
        <f t="shared" si="1"/>
        <v>0.43750126500003717</v>
      </c>
      <c r="CL73" s="46">
        <v>23780</v>
      </c>
      <c r="CM73" s="180">
        <v>120.04226</v>
      </c>
      <c r="CN73" s="26">
        <f t="shared" si="15"/>
        <v>1124.0715807349998</v>
      </c>
      <c r="CO73" s="9">
        <v>1123.7563</v>
      </c>
      <c r="CP73" s="92">
        <f t="shared" si="16"/>
        <v>-0.31528073499976017</v>
      </c>
      <c r="CQ73" s="46">
        <v>4088</v>
      </c>
      <c r="CS73" s="473">
        <v>23293</v>
      </c>
      <c r="CT73" s="708" t="s">
        <v>771</v>
      </c>
      <c r="CU73" s="520">
        <v>13</v>
      </c>
      <c r="CW73" s="9">
        <f t="shared" si="17"/>
        <v>1265.1191107349998</v>
      </c>
      <c r="CX73" s="746">
        <v>1264.953</v>
      </c>
      <c r="CY73" s="745">
        <f t="shared" si="28"/>
        <v>-0.16611073499984741</v>
      </c>
      <c r="CZ73" s="46">
        <v>1294</v>
      </c>
      <c r="DA73" s="753">
        <v>90.031694999999999</v>
      </c>
      <c r="DB73" s="9">
        <f t="shared" si="18"/>
        <v>1139.0768632349998</v>
      </c>
      <c r="DC73" t="s">
        <v>74</v>
      </c>
      <c r="DD73" s="92"/>
      <c r="DE73" s="46"/>
      <c r="DF73" s="434">
        <v>270.09508399999999</v>
      </c>
      <c r="DG73" s="9">
        <f t="shared" si="20"/>
        <v>1049.0451687349998</v>
      </c>
      <c r="DH73" s="9"/>
      <c r="DI73" s="92"/>
      <c r="DJ73" s="9"/>
      <c r="DK73" s="9"/>
      <c r="DL73" s="9"/>
      <c r="DM73" s="37">
        <v>204.07462200000001</v>
      </c>
      <c r="DN73" s="9">
        <f t="shared" si="21"/>
        <v>2163.1035234699998</v>
      </c>
      <c r="DO73" s="9"/>
      <c r="DP73" s="46"/>
      <c r="DQ73" s="92"/>
      <c r="DR73" s="118">
        <f t="shared" si="22"/>
        <v>1082.0553997349998</v>
      </c>
      <c r="DS73" s="9"/>
      <c r="DT73" s="46"/>
      <c r="DU73" s="92">
        <f t="shared" si="29"/>
        <v>-1082.0553997349998</v>
      </c>
      <c r="DV73" s="9"/>
      <c r="DW73" s="9"/>
      <c r="DX73" s="9"/>
      <c r="DY73" s="9"/>
      <c r="DZ73" s="9"/>
      <c r="EA73" s="9"/>
      <c r="EB73" s="9"/>
      <c r="EC73" s="9"/>
    </row>
    <row r="74" spans="1:133">
      <c r="D74" s="759">
        <v>15995</v>
      </c>
      <c r="E74" s="709" t="s">
        <v>57</v>
      </c>
      <c r="F74">
        <v>131</v>
      </c>
      <c r="G74" s="697" t="s">
        <v>615</v>
      </c>
      <c r="H74" s="760"/>
      <c r="I74" t="s">
        <v>452</v>
      </c>
      <c r="J74" s="46">
        <v>1.18E-7</v>
      </c>
      <c r="K74" s="2">
        <v>428.1</v>
      </c>
      <c r="L74" s="698">
        <v>2</v>
      </c>
      <c r="M74">
        <v>854.92881650756101</v>
      </c>
      <c r="N74">
        <v>854.92539096838505</v>
      </c>
      <c r="O74">
        <v>1708.8503565451199</v>
      </c>
      <c r="P74" s="407">
        <v>1708.8435054700001</v>
      </c>
      <c r="Q74">
        <v>4.0091881438692099</v>
      </c>
      <c r="R74" t="s">
        <v>30</v>
      </c>
      <c r="S74" t="s">
        <v>31</v>
      </c>
      <c r="T74">
        <v>428.06349152271099</v>
      </c>
      <c r="U74">
        <v>428.06349152271099</v>
      </c>
      <c r="V74" s="598" t="s">
        <v>32</v>
      </c>
      <c r="W74" t="s">
        <v>33</v>
      </c>
      <c r="X74" t="s">
        <v>616</v>
      </c>
      <c r="Y74" t="s">
        <v>617</v>
      </c>
      <c r="Z74">
        <v>33.336199999999998</v>
      </c>
      <c r="AB74">
        <v>1707.8431</v>
      </c>
      <c r="AC74" s="9">
        <v>1707.8362</v>
      </c>
      <c r="AD74" s="72">
        <f t="shared" si="2"/>
        <v>1546.7907054700001</v>
      </c>
      <c r="AE74" s="70" t="s">
        <v>180</v>
      </c>
      <c r="AF74" s="79"/>
      <c r="AG74" s="619"/>
      <c r="AH74" s="82">
        <f t="shared" si="23"/>
        <v>1529.7641314700002</v>
      </c>
      <c r="AI74" s="70">
        <v>1529.7641314700002</v>
      </c>
      <c r="AJ74" s="619"/>
      <c r="AK74" s="619">
        <f t="shared" si="24"/>
        <v>0</v>
      </c>
      <c r="AL74" s="82">
        <f t="shared" si="25"/>
        <v>1504.76888347</v>
      </c>
      <c r="AM74" s="70">
        <v>1504.76888347</v>
      </c>
      <c r="AN74" s="619"/>
      <c r="AO74" s="619">
        <f t="shared" si="26"/>
        <v>0</v>
      </c>
      <c r="AP74" s="434">
        <f t="shared" si="3"/>
        <v>773.8989907350001</v>
      </c>
      <c r="AQ74" s="9">
        <v>773.65319999999997</v>
      </c>
      <c r="AR74" s="46">
        <v>3144000</v>
      </c>
      <c r="AS74" s="378">
        <f t="shared" si="32"/>
        <v>-0.24579073500012782</v>
      </c>
      <c r="AT74" s="486">
        <f t="shared" si="4"/>
        <v>765.38570373500011</v>
      </c>
      <c r="AU74" s="120">
        <v>765.38570373500011</v>
      </c>
      <c r="AV74" s="369"/>
      <c r="AW74" s="378"/>
      <c r="AX74" s="486">
        <f t="shared" si="5"/>
        <v>744.37479073500003</v>
      </c>
      <c r="AY74" s="120">
        <v>745.38264073500011</v>
      </c>
      <c r="AZ74" s="378"/>
      <c r="BA74" s="378"/>
      <c r="BB74" s="33">
        <f t="shared" si="6"/>
        <v>1528.78012547</v>
      </c>
      <c r="BC74" s="33" t="s">
        <v>74</v>
      </c>
      <c r="BD74" s="46"/>
      <c r="BE74" s="92"/>
      <c r="BF74" s="435">
        <f t="shared" si="7"/>
        <v>764.89370073500004</v>
      </c>
      <c r="BG74" s="761" t="s">
        <v>74</v>
      </c>
      <c r="BH74" s="762"/>
      <c r="BI74" s="763"/>
      <c r="BJ74" s="9">
        <f t="shared" si="8"/>
        <v>1709.8507814700001</v>
      </c>
      <c r="BK74" s="436">
        <v>1.0072760000000001</v>
      </c>
      <c r="BL74" s="353">
        <v>162.05279999999999</v>
      </c>
      <c r="BM74" s="202">
        <v>179.079374</v>
      </c>
      <c r="BN74" s="202">
        <v>221.10120000000001</v>
      </c>
      <c r="BO74" s="202">
        <v>204.07462200000001</v>
      </c>
      <c r="BP74" s="437">
        <v>180.06338</v>
      </c>
      <c r="BQ74">
        <f t="shared" si="9"/>
        <v>1709.8507520000001</v>
      </c>
      <c r="BR74">
        <f t="shared" si="10"/>
        <v>773.89897600000006</v>
      </c>
      <c r="BS74" s="438">
        <v>18.010565</v>
      </c>
      <c r="BT74" s="7">
        <v>36.021129999999999</v>
      </c>
      <c r="BU74" s="279">
        <v>54.031694999999999</v>
      </c>
      <c r="BV74" s="74">
        <v>150.05282399999999</v>
      </c>
      <c r="BW74" s="439">
        <f t="shared" si="11"/>
        <v>845.92010823500004</v>
      </c>
      <c r="BX74" s="9" t="s">
        <v>74</v>
      </c>
      <c r="BY74" s="9"/>
      <c r="BZ74" s="46"/>
      <c r="CA74" s="118">
        <f t="shared" si="12"/>
        <v>836.91482573500002</v>
      </c>
      <c r="CB74" s="9" t="s">
        <v>74</v>
      </c>
      <c r="CC74" s="92"/>
      <c r="CD74" s="46"/>
      <c r="CE74" s="440">
        <f t="shared" si="13"/>
        <v>827.90954323500011</v>
      </c>
      <c r="CF74" s="9">
        <v>827.68669999999997</v>
      </c>
      <c r="CG74" s="92">
        <f t="shared" si="0"/>
        <v>-0.22284323500014125</v>
      </c>
      <c r="CH74" s="46">
        <v>55930</v>
      </c>
      <c r="CI74" s="74">
        <f t="shared" si="14"/>
        <v>779.89897873500013</v>
      </c>
      <c r="CJ74" s="9">
        <v>779.45479999999998</v>
      </c>
      <c r="CK74" s="92">
        <f t="shared" si="1"/>
        <v>-0.44417873500015048</v>
      </c>
      <c r="CL74" s="46">
        <v>24770</v>
      </c>
      <c r="CM74" s="180">
        <v>120.04226</v>
      </c>
      <c r="CN74" s="26">
        <f t="shared" si="15"/>
        <v>794.90426073500009</v>
      </c>
      <c r="CO74" s="9">
        <v>794.56690000000003</v>
      </c>
      <c r="CP74" s="92">
        <f t="shared" si="16"/>
        <v>-0.33736073500006114</v>
      </c>
      <c r="CQ74" s="764" t="s">
        <v>772</v>
      </c>
      <c r="CR74" s="744" t="s">
        <v>766</v>
      </c>
      <c r="CS74" s="473">
        <v>15995</v>
      </c>
      <c r="CU74" s="520">
        <v>14</v>
      </c>
      <c r="CW74" s="9">
        <f t="shared" si="17"/>
        <v>935.95179073500003</v>
      </c>
      <c r="CX74" s="598" t="s">
        <v>74</v>
      </c>
      <c r="CY74" s="92"/>
      <c r="CZ74" s="46"/>
      <c r="DA74" s="753">
        <v>90.031694999999999</v>
      </c>
      <c r="DB74" s="9">
        <f t="shared" si="18"/>
        <v>809.90954323500011</v>
      </c>
      <c r="DC74">
        <v>809.86009999999999</v>
      </c>
      <c r="DD74" s="745">
        <f t="shared" si="19"/>
        <v>-4.9443235000126151E-2</v>
      </c>
      <c r="DE74" s="46">
        <v>71870</v>
      </c>
      <c r="DF74" s="434">
        <v>270.09508399999999</v>
      </c>
      <c r="DG74" s="9">
        <f t="shared" si="20"/>
        <v>719.87784873500004</v>
      </c>
      <c r="DH74" s="9"/>
      <c r="DI74" s="92"/>
      <c r="DJ74" s="9"/>
      <c r="DK74" s="9"/>
      <c r="DL74" s="9"/>
      <c r="DM74" s="443">
        <v>204.07462200000001</v>
      </c>
      <c r="DN74" s="129">
        <f t="shared" si="21"/>
        <v>1504.76888347</v>
      </c>
      <c r="DO74" s="9" t="s">
        <v>74</v>
      </c>
      <c r="DP74" s="46"/>
      <c r="DQ74" s="92"/>
      <c r="DR74" s="118">
        <f t="shared" si="22"/>
        <v>752.88807973500002</v>
      </c>
      <c r="DS74" s="9" t="s">
        <v>74</v>
      </c>
      <c r="DT74" s="46"/>
      <c r="DU74" s="92"/>
      <c r="DV74" s="9"/>
      <c r="DW74" s="9"/>
      <c r="DX74" s="9"/>
      <c r="DY74" s="9"/>
      <c r="DZ74" s="9"/>
      <c r="EA74" s="9"/>
      <c r="EB74" s="9"/>
      <c r="EC74" s="9"/>
    </row>
    <row r="75" spans="1:133">
      <c r="D75" s="473">
        <v>3393</v>
      </c>
      <c r="E75" s="710" t="s">
        <v>76</v>
      </c>
      <c r="F75">
        <v>135</v>
      </c>
      <c r="G75" s="697" t="s">
        <v>618</v>
      </c>
      <c r="H75" s="705"/>
      <c r="I75" t="s">
        <v>619</v>
      </c>
      <c r="J75" s="46">
        <v>4.8100000000000001E-8</v>
      </c>
      <c r="K75" s="2">
        <v>374.6</v>
      </c>
      <c r="L75" s="698">
        <v>2</v>
      </c>
      <c r="M75">
        <v>762.36983771615598</v>
      </c>
      <c r="N75">
        <v>762.36717596838503</v>
      </c>
      <c r="O75">
        <v>1523.7323989623101</v>
      </c>
      <c r="P75" s="407">
        <v>1523.72707547</v>
      </c>
      <c r="Q75">
        <v>3.4937308639758902</v>
      </c>
      <c r="R75" t="s">
        <v>30</v>
      </c>
      <c r="S75" t="s">
        <v>31</v>
      </c>
      <c r="T75">
        <v>374.63866770618802</v>
      </c>
      <c r="U75">
        <v>374.63866770618802</v>
      </c>
      <c r="V75" s="598" t="s">
        <v>32</v>
      </c>
      <c r="W75" t="s">
        <v>33</v>
      </c>
      <c r="X75" t="s">
        <v>620</v>
      </c>
      <c r="Y75" t="s">
        <v>621</v>
      </c>
      <c r="Z75">
        <v>42.046599999999998</v>
      </c>
      <c r="AB75">
        <v>1522.7251000000001</v>
      </c>
      <c r="AC75" s="9">
        <v>1522.7198000000001</v>
      </c>
      <c r="AD75" s="72">
        <f t="shared" si="2"/>
        <v>1361.6742754700001</v>
      </c>
      <c r="AE75" s="765">
        <v>1362.1212</v>
      </c>
      <c r="AF75" s="766">
        <v>1576</v>
      </c>
      <c r="AG75" s="767">
        <f>AE75-AD75</f>
        <v>0.44692452999993293</v>
      </c>
      <c r="AH75" s="82">
        <f t="shared" si="23"/>
        <v>1344.6477014700001</v>
      </c>
      <c r="AI75" s="765">
        <v>1344.6477014700001</v>
      </c>
      <c r="AJ75" s="767"/>
      <c r="AK75" s="619">
        <f t="shared" si="24"/>
        <v>0</v>
      </c>
      <c r="AL75" s="82">
        <f t="shared" si="25"/>
        <v>1319.65245347</v>
      </c>
      <c r="AM75" s="70">
        <v>1319.65245347</v>
      </c>
      <c r="AN75" s="619"/>
      <c r="AO75" s="619">
        <f t="shared" si="26"/>
        <v>0</v>
      </c>
      <c r="AP75" s="434">
        <f t="shared" si="3"/>
        <v>681.34077573500008</v>
      </c>
      <c r="AQ75" s="70">
        <v>681.63840000000005</v>
      </c>
      <c r="AR75" s="79">
        <v>403700</v>
      </c>
      <c r="AS75" s="755">
        <f t="shared" si="32"/>
        <v>0.29762426499996764</v>
      </c>
      <c r="AT75" s="486">
        <f t="shared" si="4"/>
        <v>672.82748873500009</v>
      </c>
      <c r="AU75" s="756">
        <v>672.82748873500009</v>
      </c>
      <c r="AV75" s="749"/>
      <c r="AW75" s="755"/>
      <c r="AX75" s="486">
        <f t="shared" si="5"/>
        <v>651.81657573500001</v>
      </c>
      <c r="AY75" s="756">
        <v>652.82442573500009</v>
      </c>
      <c r="AZ75" s="755"/>
      <c r="BA75" s="755"/>
      <c r="BB75" s="33">
        <f t="shared" si="6"/>
        <v>1343.66369547</v>
      </c>
      <c r="BC75" s="33">
        <v>1343.5043000000001</v>
      </c>
      <c r="BD75" s="46">
        <v>1175</v>
      </c>
      <c r="BE75" s="92">
        <f t="shared" si="31"/>
        <v>-0.15939546999993581</v>
      </c>
      <c r="BF75" s="435">
        <f t="shared" si="7"/>
        <v>672.33548573500002</v>
      </c>
      <c r="BG75" s="33">
        <v>672.16669999999999</v>
      </c>
      <c r="BH75" s="461">
        <v>35210</v>
      </c>
      <c r="BI75" s="757">
        <f t="shared" si="27"/>
        <v>-0.16878573500002858</v>
      </c>
      <c r="BJ75" s="9">
        <f t="shared" si="8"/>
        <v>1524.7343514700001</v>
      </c>
      <c r="BK75" s="436">
        <v>1.0072760000000001</v>
      </c>
      <c r="BL75" s="353">
        <v>162.05279999999999</v>
      </c>
      <c r="BM75" s="202">
        <v>179.079374</v>
      </c>
      <c r="BN75" s="202">
        <v>221.10120000000001</v>
      </c>
      <c r="BO75" s="202">
        <v>204.07462200000001</v>
      </c>
      <c r="BP75" s="437">
        <v>180.06338</v>
      </c>
      <c r="BQ75">
        <f t="shared" si="9"/>
        <v>1524.7343520000002</v>
      </c>
      <c r="BR75">
        <f t="shared" si="10"/>
        <v>681.34077600000012</v>
      </c>
      <c r="BS75" s="438">
        <v>18.010565</v>
      </c>
      <c r="BT75" s="7">
        <v>36.021129999999999</v>
      </c>
      <c r="BU75" s="279">
        <v>54.031694999999999</v>
      </c>
      <c r="BV75" s="74">
        <v>150.05282399999999</v>
      </c>
      <c r="BW75" s="439">
        <f t="shared" si="11"/>
        <v>753.36189323500003</v>
      </c>
      <c r="BX75" s="9" t="s">
        <v>74</v>
      </c>
      <c r="BY75" s="9"/>
      <c r="BZ75" s="46"/>
      <c r="CA75" s="118">
        <f t="shared" si="12"/>
        <v>744.356610735</v>
      </c>
      <c r="CB75" s="9" t="s">
        <v>74</v>
      </c>
      <c r="CC75" s="92"/>
      <c r="CD75" s="46"/>
      <c r="CE75" s="440">
        <f t="shared" si="13"/>
        <v>735.3513282350001</v>
      </c>
      <c r="CF75" s="9">
        <v>735.221</v>
      </c>
      <c r="CG75" s="92">
        <f t="shared" si="0"/>
        <v>-0.13032823500009272</v>
      </c>
      <c r="CH75" s="46">
        <v>5002</v>
      </c>
      <c r="CI75" s="74">
        <f t="shared" si="14"/>
        <v>687.34076373500011</v>
      </c>
      <c r="CJ75" s="9">
        <v>687.74540000000002</v>
      </c>
      <c r="CK75" s="92">
        <f t="shared" si="1"/>
        <v>0.40463626499990824</v>
      </c>
      <c r="CL75" s="46">
        <v>4682</v>
      </c>
      <c r="CM75" s="180">
        <v>120.04226</v>
      </c>
      <c r="CN75" s="26">
        <f t="shared" si="15"/>
        <v>702.34604573500008</v>
      </c>
      <c r="CO75" s="9">
        <v>702.28549999999996</v>
      </c>
      <c r="CP75" s="92">
        <f t="shared" si="16"/>
        <v>-6.0545735000118839E-2</v>
      </c>
      <c r="CQ75" s="46">
        <v>22820</v>
      </c>
      <c r="CS75" s="473">
        <v>3393</v>
      </c>
      <c r="CU75" s="520">
        <v>15</v>
      </c>
      <c r="CW75" s="9">
        <f t="shared" si="17"/>
        <v>843.39357573500001</v>
      </c>
      <c r="CX75" s="746">
        <v>843.49239999999998</v>
      </c>
      <c r="CY75" s="92">
        <f t="shared" si="28"/>
        <v>9.8824264999961997E-2</v>
      </c>
      <c r="CZ75" s="46">
        <v>10840</v>
      </c>
      <c r="DA75" s="753">
        <v>90.031694999999999</v>
      </c>
      <c r="DB75" s="9">
        <f t="shared" si="18"/>
        <v>717.3513282350001</v>
      </c>
      <c r="DC75">
        <v>717.74030000000005</v>
      </c>
      <c r="DD75" s="745">
        <f t="shared" si="19"/>
        <v>0.38897176499995112</v>
      </c>
      <c r="DE75" s="46">
        <v>132500</v>
      </c>
      <c r="DF75" s="434">
        <v>270.09508399999999</v>
      </c>
      <c r="DG75" s="9">
        <f t="shared" si="20"/>
        <v>627.31963373500002</v>
      </c>
      <c r="DH75" s="9"/>
      <c r="DI75" s="92"/>
      <c r="DJ75" s="9"/>
      <c r="DK75" s="9"/>
      <c r="DL75" s="9"/>
      <c r="DM75" s="443">
        <v>204.07462200000001</v>
      </c>
      <c r="DN75" s="129">
        <f t="shared" si="21"/>
        <v>1319.65245347</v>
      </c>
      <c r="DO75" s="9" t="s">
        <v>74</v>
      </c>
      <c r="DP75" s="46"/>
      <c r="DQ75" s="92"/>
      <c r="DR75" s="118">
        <f t="shared" si="22"/>
        <v>660.329864735</v>
      </c>
      <c r="DS75" s="9" t="s">
        <v>74</v>
      </c>
      <c r="DT75" s="46"/>
      <c r="DU75" s="92"/>
      <c r="DV75" s="9"/>
      <c r="DW75" s="9"/>
      <c r="DX75" s="9"/>
      <c r="DY75" s="9"/>
      <c r="DZ75" s="9"/>
      <c r="EA75" s="9"/>
      <c r="EB75" s="9"/>
      <c r="EC75" s="9"/>
    </row>
    <row r="76" spans="1:133">
      <c r="D76" s="711">
        <v>29210</v>
      </c>
      <c r="E76" s="713" t="s">
        <v>62</v>
      </c>
      <c r="F76" s="52">
        <v>64</v>
      </c>
      <c r="G76" s="697" t="s">
        <v>625</v>
      </c>
      <c r="H76" s="705"/>
      <c r="I76" s="87" t="s">
        <v>626</v>
      </c>
      <c r="J76" s="46">
        <v>6.6799999999999997E-4</v>
      </c>
      <c r="K76" s="2">
        <v>156.5</v>
      </c>
      <c r="L76" s="698">
        <v>2</v>
      </c>
      <c r="M76">
        <v>1417.6278054049401</v>
      </c>
      <c r="N76">
        <v>1417.61973896839</v>
      </c>
      <c r="O76">
        <v>2834.2483343398799</v>
      </c>
      <c r="P76" s="407">
        <v>2834.2322014699998</v>
      </c>
      <c r="Q76">
        <v>5.6921482565063597</v>
      </c>
      <c r="R76" t="s">
        <v>30</v>
      </c>
      <c r="S76" t="s">
        <v>31</v>
      </c>
      <c r="T76">
        <v>156.454244669453</v>
      </c>
      <c r="U76">
        <v>69.643361232942198</v>
      </c>
      <c r="V76" t="s">
        <v>32</v>
      </c>
      <c r="W76" t="s">
        <v>33</v>
      </c>
      <c r="X76" t="s">
        <v>627</v>
      </c>
      <c r="Y76" t="s">
        <v>628</v>
      </c>
      <c r="Z76">
        <v>76.277100000000004</v>
      </c>
      <c r="AB76">
        <v>2833.2411000000002</v>
      </c>
      <c r="AC76" s="9">
        <v>2833.2249000000002</v>
      </c>
      <c r="AD76" s="72">
        <f t="shared" si="2"/>
        <v>2672.1794014699999</v>
      </c>
      <c r="AE76" s="70" t="s">
        <v>93</v>
      </c>
      <c r="AF76" s="79"/>
      <c r="AG76" s="619"/>
      <c r="AH76" s="82">
        <f t="shared" si="23"/>
        <v>2655.1528274699999</v>
      </c>
      <c r="AI76" s="70">
        <v>2655.1528274699999</v>
      </c>
      <c r="AJ76" s="619"/>
      <c r="AK76" s="619">
        <f t="shared" si="24"/>
        <v>0</v>
      </c>
      <c r="AL76" s="82">
        <f t="shared" si="25"/>
        <v>2630.1575794699997</v>
      </c>
      <c r="AM76" s="70">
        <v>2630.1575794699997</v>
      </c>
      <c r="AN76" s="619"/>
      <c r="AO76" s="619">
        <f t="shared" si="26"/>
        <v>0</v>
      </c>
      <c r="AP76" s="434">
        <f t="shared" si="3"/>
        <v>1336.5933387349999</v>
      </c>
      <c r="AQ76" s="70">
        <v>1336.9378999999999</v>
      </c>
      <c r="AR76" s="79">
        <v>3305</v>
      </c>
      <c r="AS76" s="755">
        <f t="shared" si="32"/>
        <v>0.34456126500003847</v>
      </c>
      <c r="AT76" s="486">
        <f t="shared" si="4"/>
        <v>1328.0800517349999</v>
      </c>
      <c r="AU76" s="756"/>
      <c r="AV76" s="749"/>
      <c r="AW76" s="755"/>
      <c r="AX76" s="486">
        <f t="shared" si="5"/>
        <v>1307.0691387349998</v>
      </c>
      <c r="AY76" s="756">
        <v>1308.0769887349998</v>
      </c>
      <c r="AZ76" s="755"/>
      <c r="BA76" s="755"/>
      <c r="BB76" s="33">
        <f t="shared" si="6"/>
        <v>2654.1688214699998</v>
      </c>
      <c r="BC76" s="33" t="s">
        <v>93</v>
      </c>
      <c r="BD76" s="46"/>
      <c r="BE76" s="92"/>
      <c r="BF76" s="435">
        <f t="shared" si="7"/>
        <v>1327.5880487349998</v>
      </c>
      <c r="BG76" s="33">
        <v>1327.8606</v>
      </c>
      <c r="BH76" s="461">
        <v>2042</v>
      </c>
      <c r="BI76" s="757">
        <f t="shared" si="27"/>
        <v>0.27255126500017468</v>
      </c>
      <c r="BJ76" s="9">
        <f t="shared" si="8"/>
        <v>2835.2394774699997</v>
      </c>
      <c r="BK76" s="436">
        <v>1.0072760000000001</v>
      </c>
      <c r="BL76" s="353">
        <v>162.05279999999999</v>
      </c>
      <c r="BM76" s="202">
        <v>179.079374</v>
      </c>
      <c r="BN76" s="202">
        <v>221.10120000000001</v>
      </c>
      <c r="BO76" s="202">
        <v>204.07462200000001</v>
      </c>
      <c r="BP76" s="437">
        <v>180.06338</v>
      </c>
      <c r="BQ76">
        <f t="shared" si="9"/>
        <v>2835.2394520000003</v>
      </c>
      <c r="BR76">
        <f t="shared" si="10"/>
        <v>1336.5933260000002</v>
      </c>
      <c r="BS76" s="438">
        <v>18.010565</v>
      </c>
      <c r="BT76" s="7">
        <v>36.021129999999999</v>
      </c>
      <c r="BU76" s="279">
        <v>54.031694999999999</v>
      </c>
      <c r="BV76" s="74">
        <v>150.05282399999999</v>
      </c>
      <c r="BW76" s="439">
        <f t="shared" si="11"/>
        <v>1408.6144562349998</v>
      </c>
      <c r="BX76" s="9" t="s">
        <v>74</v>
      </c>
      <c r="BY76" s="9"/>
      <c r="BZ76" s="46"/>
      <c r="CA76" s="118">
        <f t="shared" si="12"/>
        <v>1399.6091737349998</v>
      </c>
      <c r="CB76" s="9" t="s">
        <v>74</v>
      </c>
      <c r="CC76" s="92"/>
      <c r="CD76" s="46"/>
      <c r="CE76" s="440">
        <f t="shared" si="13"/>
        <v>1390.6038912349998</v>
      </c>
      <c r="CF76" s="9">
        <v>1390.9099000000001</v>
      </c>
      <c r="CG76" s="92">
        <f t="shared" si="0"/>
        <v>0.30600876500034246</v>
      </c>
      <c r="CH76" s="46">
        <v>404.8</v>
      </c>
      <c r="CI76" s="74">
        <f t="shared" si="14"/>
        <v>1342.5933267349999</v>
      </c>
      <c r="CJ76" s="9">
        <v>1342.7429999999999</v>
      </c>
      <c r="CK76" s="92">
        <f t="shared" si="1"/>
        <v>0.14967326500004674</v>
      </c>
      <c r="CL76" s="46">
        <v>923</v>
      </c>
      <c r="CM76" s="180">
        <v>120.04226</v>
      </c>
      <c r="CN76" s="26">
        <f t="shared" si="15"/>
        <v>1357.5986087349997</v>
      </c>
      <c r="CO76" s="9">
        <v>1357.3395</v>
      </c>
      <c r="CP76" s="92">
        <f t="shared" si="16"/>
        <v>-0.25910873499969966</v>
      </c>
      <c r="CQ76" s="46">
        <v>905.3</v>
      </c>
      <c r="CS76" s="711">
        <v>29210</v>
      </c>
      <c r="CU76" s="520">
        <v>16</v>
      </c>
      <c r="CW76" s="9">
        <f t="shared" si="17"/>
        <v>1498.6461387349998</v>
      </c>
      <c r="CX76" s="746">
        <v>1498.2886000000001</v>
      </c>
      <c r="CY76" s="92">
        <f t="shared" si="28"/>
        <v>-0.35753873499970723</v>
      </c>
      <c r="CZ76" s="46">
        <v>270.3</v>
      </c>
      <c r="DA76" s="753">
        <v>90.031694999999999</v>
      </c>
      <c r="DB76" s="9">
        <f t="shared" si="18"/>
        <v>1372.6038912349998</v>
      </c>
      <c r="DC76">
        <v>1372.8451</v>
      </c>
      <c r="DD76" s="745">
        <f t="shared" si="19"/>
        <v>0.24120876500023769</v>
      </c>
      <c r="DE76" s="46">
        <v>1128</v>
      </c>
      <c r="DF76" s="434">
        <v>270.09508399999999</v>
      </c>
      <c r="DG76" s="9">
        <f t="shared" si="20"/>
        <v>1282.5721967349998</v>
      </c>
      <c r="DH76" s="9"/>
      <c r="DI76" s="92"/>
      <c r="DJ76" s="9"/>
      <c r="DK76" s="9"/>
      <c r="DL76" s="9"/>
      <c r="DM76" s="443">
        <v>204.07462200000001</v>
      </c>
      <c r="DN76" s="9">
        <f t="shared" si="21"/>
        <v>2630.1575794699997</v>
      </c>
      <c r="DO76" s="9"/>
      <c r="DP76" s="46"/>
      <c r="DQ76" s="92"/>
      <c r="DR76" s="118">
        <f t="shared" si="22"/>
        <v>1315.5824277349998</v>
      </c>
      <c r="DS76" s="9"/>
      <c r="DT76" s="46"/>
      <c r="DU76" s="92">
        <f t="shared" si="29"/>
        <v>-1315.5824277349998</v>
      </c>
      <c r="DV76" s="9"/>
      <c r="DW76" s="9"/>
      <c r="DX76" s="9"/>
      <c r="DY76" s="9"/>
      <c r="DZ76" s="9"/>
      <c r="EA76" s="9"/>
      <c r="EB76" s="9"/>
      <c r="EC76" s="9"/>
    </row>
    <row r="77" spans="1:133">
      <c r="D77" s="711">
        <v>19826</v>
      </c>
      <c r="E77" s="11"/>
      <c r="F77">
        <v>131</v>
      </c>
      <c r="G77" s="697" t="s">
        <v>633</v>
      </c>
      <c r="H77" s="705"/>
      <c r="I77" t="s">
        <v>634</v>
      </c>
      <c r="J77" s="46">
        <v>7.3900000000000004E-6</v>
      </c>
      <c r="K77" s="2">
        <v>336.4</v>
      </c>
      <c r="L77" s="698">
        <v>2</v>
      </c>
      <c r="M77">
        <v>876.43143418583804</v>
      </c>
      <c r="N77">
        <v>876.42829796838498</v>
      </c>
      <c r="O77">
        <v>1751.8555919016801</v>
      </c>
      <c r="P77" s="407">
        <v>1751.84931947</v>
      </c>
      <c r="Q77">
        <v>3.5804630025819302</v>
      </c>
      <c r="R77" t="s">
        <v>30</v>
      </c>
      <c r="S77" t="s">
        <v>31</v>
      </c>
      <c r="T77">
        <v>336.41616622258601</v>
      </c>
      <c r="U77">
        <v>31.364071315604999</v>
      </c>
      <c r="V77" t="s">
        <v>32</v>
      </c>
      <c r="W77" t="s">
        <v>33</v>
      </c>
      <c r="X77" t="s">
        <v>635</v>
      </c>
      <c r="Y77" t="s">
        <v>636</v>
      </c>
      <c r="Z77">
        <v>40.210799999999999</v>
      </c>
      <c r="AB77">
        <v>1750.8483000000001</v>
      </c>
      <c r="AC77" s="9">
        <v>1750.8420000000001</v>
      </c>
      <c r="AD77" s="72">
        <f t="shared" si="2"/>
        <v>1589.79651947</v>
      </c>
      <c r="AE77" s="70" t="s">
        <v>180</v>
      </c>
      <c r="AF77" s="79"/>
      <c r="AG77" s="619"/>
      <c r="AH77" s="82">
        <f t="shared" si="23"/>
        <v>1572.76994547</v>
      </c>
      <c r="AI77" s="70">
        <v>1572.76994547</v>
      </c>
      <c r="AJ77" s="619"/>
      <c r="AK77" s="619">
        <f t="shared" si="24"/>
        <v>0</v>
      </c>
      <c r="AL77" s="82">
        <f t="shared" si="25"/>
        <v>1547.7746974699999</v>
      </c>
      <c r="AM77" s="70">
        <v>1547.7746974699999</v>
      </c>
      <c r="AN77" s="619"/>
      <c r="AO77" s="619">
        <f t="shared" si="26"/>
        <v>0</v>
      </c>
      <c r="AP77" s="434">
        <f t="shared" si="3"/>
        <v>795.40189773500003</v>
      </c>
      <c r="AQ77" s="70">
        <v>795.34860000000003</v>
      </c>
      <c r="AR77" s="79">
        <v>99440</v>
      </c>
      <c r="AS77" s="755">
        <f t="shared" si="32"/>
        <v>-5.3297735000001012E-2</v>
      </c>
      <c r="AT77" s="486">
        <f t="shared" si="4"/>
        <v>786.88861073500004</v>
      </c>
      <c r="AU77" s="756"/>
      <c r="AV77" s="749"/>
      <c r="AW77" s="755"/>
      <c r="AX77" s="486">
        <f t="shared" si="5"/>
        <v>765.87769773499997</v>
      </c>
      <c r="AY77" s="756">
        <v>766.88554773500005</v>
      </c>
      <c r="AZ77" s="755"/>
      <c r="BA77" s="755"/>
      <c r="BB77" s="33">
        <f t="shared" si="6"/>
        <v>1571.7859394699999</v>
      </c>
      <c r="BC77" s="33" t="s">
        <v>74</v>
      </c>
      <c r="BD77" s="46"/>
      <c r="BE77" s="92"/>
      <c r="BF77" s="435">
        <f t="shared" si="7"/>
        <v>786.39660773499998</v>
      </c>
      <c r="BG77" s="33">
        <v>786.83640000000003</v>
      </c>
      <c r="BH77" s="461">
        <v>107700</v>
      </c>
      <c r="BI77" s="757">
        <f t="shared" si="27"/>
        <v>0.43979226500005097</v>
      </c>
      <c r="BJ77" s="9">
        <f t="shared" si="8"/>
        <v>1752.85659547</v>
      </c>
      <c r="BK77" s="436">
        <v>1.0072760000000001</v>
      </c>
      <c r="BL77" s="353">
        <v>162.05279999999999</v>
      </c>
      <c r="BM77" s="202">
        <v>179.079374</v>
      </c>
      <c r="BN77" s="202">
        <v>221.10120000000001</v>
      </c>
      <c r="BO77" s="202">
        <v>204.07462200000001</v>
      </c>
      <c r="BP77" s="437">
        <v>180.06338</v>
      </c>
      <c r="BQ77">
        <f t="shared" si="9"/>
        <v>1752.8565520000002</v>
      </c>
      <c r="BR77">
        <f t="shared" si="10"/>
        <v>795.40187600000013</v>
      </c>
      <c r="BS77" s="438">
        <v>18.010565</v>
      </c>
      <c r="BT77" s="7">
        <v>36.021129999999999</v>
      </c>
      <c r="BU77" s="279">
        <v>54.031694999999999</v>
      </c>
      <c r="BV77" s="74">
        <v>150.05282399999999</v>
      </c>
      <c r="BW77" s="439">
        <f t="shared" si="11"/>
        <v>867.42301523499998</v>
      </c>
      <c r="BX77" s="9" t="s">
        <v>74</v>
      </c>
      <c r="BY77" s="9"/>
      <c r="BZ77" s="46"/>
      <c r="CA77" s="118">
        <f t="shared" si="12"/>
        <v>858.41773273499996</v>
      </c>
      <c r="CB77" s="9" t="s">
        <v>74</v>
      </c>
      <c r="CC77" s="92"/>
      <c r="CD77" s="46"/>
      <c r="CE77" s="440">
        <f t="shared" si="13"/>
        <v>849.41245023500005</v>
      </c>
      <c r="CF77" s="9">
        <v>849.7654</v>
      </c>
      <c r="CG77" s="92">
        <f t="shared" si="0"/>
        <v>0.35294976499994846</v>
      </c>
      <c r="CH77" s="46">
        <v>23030</v>
      </c>
      <c r="CI77" s="74">
        <f t="shared" si="14"/>
        <v>801.40188573499995</v>
      </c>
      <c r="CJ77" s="9">
        <v>801.42830000000004</v>
      </c>
      <c r="CK77" s="92">
        <f t="shared" si="1"/>
        <v>2.6414265000084924E-2</v>
      </c>
      <c r="CL77" s="46">
        <v>21290</v>
      </c>
      <c r="CM77" s="180">
        <v>120.04226</v>
      </c>
      <c r="CN77" s="26">
        <f t="shared" si="15"/>
        <v>816.40716773500003</v>
      </c>
      <c r="CO77" s="9">
        <v>816.2432</v>
      </c>
      <c r="CP77" s="92">
        <f t="shared" si="16"/>
        <v>-0.16396773500002837</v>
      </c>
      <c r="CQ77" s="46">
        <v>122500</v>
      </c>
      <c r="CS77" s="711">
        <v>19826</v>
      </c>
      <c r="CU77" s="520">
        <v>17</v>
      </c>
      <c r="CW77" s="9">
        <f t="shared" si="17"/>
        <v>957.45469773499997</v>
      </c>
      <c r="CX77" s="746">
        <v>957.29049999999995</v>
      </c>
      <c r="CY77" s="92">
        <f t="shared" si="28"/>
        <v>-0.16419773500001611</v>
      </c>
      <c r="CZ77" s="46">
        <v>615.29999999999995</v>
      </c>
      <c r="DA77" s="753">
        <v>90.031694999999999</v>
      </c>
      <c r="DB77" s="9">
        <f t="shared" si="18"/>
        <v>831.41245023500005</v>
      </c>
      <c r="DC77">
        <v>831.81550000000004</v>
      </c>
      <c r="DD77" s="745">
        <f t="shared" si="19"/>
        <v>0.40304976499999157</v>
      </c>
      <c r="DE77" s="46">
        <v>48290</v>
      </c>
      <c r="DF77" s="434">
        <v>270.09508399999999</v>
      </c>
      <c r="DG77" s="9">
        <f t="shared" si="20"/>
        <v>741.38075573499998</v>
      </c>
      <c r="DH77" s="9"/>
      <c r="DI77" s="92"/>
      <c r="DJ77" s="9"/>
      <c r="DK77" s="9"/>
      <c r="DL77" s="9"/>
      <c r="DM77" s="443">
        <v>204.07462200000001</v>
      </c>
      <c r="DN77" s="9">
        <f t="shared" si="21"/>
        <v>1547.7746974699999</v>
      </c>
      <c r="DO77" s="9"/>
      <c r="DP77" s="46"/>
      <c r="DQ77" s="92"/>
      <c r="DR77" s="118">
        <f t="shared" si="22"/>
        <v>774.39098673499996</v>
      </c>
      <c r="DS77" s="9"/>
      <c r="DT77" s="46"/>
      <c r="DU77" s="92">
        <f t="shared" si="29"/>
        <v>-774.39098673499996</v>
      </c>
      <c r="DV77" s="9"/>
      <c r="DW77" s="9"/>
      <c r="DX77" s="9"/>
      <c r="DY77" s="9"/>
      <c r="DZ77" s="9"/>
      <c r="EA77" s="9"/>
      <c r="EB77" s="9"/>
      <c r="EC77" s="9"/>
    </row>
    <row r="78" spans="1:133">
      <c r="D78" s="711">
        <v>5255</v>
      </c>
      <c r="E78" s="11"/>
      <c r="F78" s="52">
        <v>131</v>
      </c>
      <c r="G78" s="697" t="s">
        <v>637</v>
      </c>
      <c r="H78" s="705"/>
      <c r="I78" s="87" t="s">
        <v>638</v>
      </c>
      <c r="J78" s="46">
        <v>2.5699999999999999E-8</v>
      </c>
      <c r="K78" s="2">
        <v>505.2</v>
      </c>
      <c r="L78" s="698">
        <v>2</v>
      </c>
      <c r="M78">
        <v>855.42026972563701</v>
      </c>
      <c r="N78">
        <v>855.41739896838499</v>
      </c>
      <c r="O78">
        <v>1709.8332629812701</v>
      </c>
      <c r="P78" s="407">
        <v>1709.82752147</v>
      </c>
      <c r="Q78">
        <v>3.3579476297914201</v>
      </c>
      <c r="R78" t="s">
        <v>30</v>
      </c>
      <c r="S78" t="s">
        <v>31</v>
      </c>
      <c r="T78">
        <v>505.21675759059298</v>
      </c>
      <c r="U78">
        <v>404.87336310467799</v>
      </c>
      <c r="V78" t="s">
        <v>32</v>
      </c>
      <c r="W78" t="s">
        <v>33</v>
      </c>
      <c r="X78" t="s">
        <v>639</v>
      </c>
      <c r="Y78" t="s">
        <v>640</v>
      </c>
      <c r="Z78">
        <v>38.935899999999997</v>
      </c>
      <c r="AB78">
        <v>1708.826</v>
      </c>
      <c r="AC78" s="9">
        <v>1708.8202000000001</v>
      </c>
      <c r="AD78" s="72">
        <f t="shared" si="2"/>
        <v>1547.77472147</v>
      </c>
      <c r="AE78" s="70" t="s">
        <v>180</v>
      </c>
      <c r="AF78" s="79"/>
      <c r="AG78" s="619"/>
      <c r="AH78" s="82">
        <f t="shared" si="23"/>
        <v>1530.74814747</v>
      </c>
      <c r="AI78" s="70">
        <v>1530.74814747</v>
      </c>
      <c r="AJ78" s="619"/>
      <c r="AK78" s="619">
        <f t="shared" si="24"/>
        <v>0</v>
      </c>
      <c r="AL78" s="82">
        <f t="shared" si="25"/>
        <v>1505.7528994699999</v>
      </c>
      <c r="AM78" s="70">
        <v>1505.7528994699999</v>
      </c>
      <c r="AN78" s="619"/>
      <c r="AO78" s="619">
        <f t="shared" si="26"/>
        <v>0</v>
      </c>
      <c r="AP78" s="434">
        <f t="shared" si="3"/>
        <v>774.39099873500004</v>
      </c>
      <c r="AQ78" s="70">
        <v>774.63400000000001</v>
      </c>
      <c r="AR78" s="79">
        <v>799100</v>
      </c>
      <c r="AS78" s="755">
        <f t="shared" si="32"/>
        <v>0.24300126499997532</v>
      </c>
      <c r="AT78" s="486">
        <f t="shared" si="4"/>
        <v>765.87771173500005</v>
      </c>
      <c r="AU78" s="756"/>
      <c r="AV78" s="749"/>
      <c r="AW78" s="755"/>
      <c r="AX78" s="486">
        <f t="shared" si="5"/>
        <v>744.86679873499997</v>
      </c>
      <c r="AY78" s="756">
        <v>745.87464873500005</v>
      </c>
      <c r="AZ78" s="755"/>
      <c r="BA78" s="755"/>
      <c r="BB78" s="33">
        <f t="shared" si="6"/>
        <v>1529.7641414699999</v>
      </c>
      <c r="BC78" s="33">
        <v>1529.9749999999999</v>
      </c>
      <c r="BD78" s="46">
        <v>4628</v>
      </c>
      <c r="BE78" s="92">
        <f t="shared" si="31"/>
        <v>0.21085852999999588</v>
      </c>
      <c r="BF78" s="435">
        <f t="shared" si="7"/>
        <v>765.38570873499998</v>
      </c>
      <c r="BG78" s="33">
        <v>765.71050000000002</v>
      </c>
      <c r="BH78" s="461">
        <v>382100</v>
      </c>
      <c r="BI78" s="757">
        <f t="shared" si="27"/>
        <v>0.3247912650000444</v>
      </c>
      <c r="BJ78" s="9">
        <f t="shared" si="8"/>
        <v>1710.83479747</v>
      </c>
      <c r="BK78" s="436">
        <v>1.0072760000000001</v>
      </c>
      <c r="BL78" s="353">
        <v>162.05279999999999</v>
      </c>
      <c r="BM78" s="202">
        <v>179.079374</v>
      </c>
      <c r="BN78" s="202">
        <v>221.10120000000001</v>
      </c>
      <c r="BO78" s="202">
        <v>204.07462200000001</v>
      </c>
      <c r="BP78" s="437">
        <v>180.06338</v>
      </c>
      <c r="BQ78">
        <f t="shared" si="9"/>
        <v>1710.8347520000002</v>
      </c>
      <c r="BR78">
        <f t="shared" si="10"/>
        <v>774.39097600000014</v>
      </c>
      <c r="BS78" s="438">
        <v>18.010565</v>
      </c>
      <c r="BT78" s="7">
        <v>36.021129999999999</v>
      </c>
      <c r="BU78" s="279">
        <v>54.031694999999999</v>
      </c>
      <c r="BV78" s="74">
        <v>150.05282399999999</v>
      </c>
      <c r="BW78" s="439">
        <f t="shared" si="11"/>
        <v>846.41211623499998</v>
      </c>
      <c r="BX78" s="9" t="s">
        <v>74</v>
      </c>
      <c r="BY78" s="9"/>
      <c r="BZ78" s="46"/>
      <c r="CA78" s="118">
        <f t="shared" si="12"/>
        <v>837.40683373499996</v>
      </c>
      <c r="CB78" s="9" t="s">
        <v>74</v>
      </c>
      <c r="CC78" s="92"/>
      <c r="CD78" s="46"/>
      <c r="CE78" s="440">
        <f t="shared" si="13"/>
        <v>828.40155123500006</v>
      </c>
      <c r="CF78" s="9">
        <v>828.83090000000004</v>
      </c>
      <c r="CG78" s="92">
        <f t="shared" si="0"/>
        <v>0.42934876499998609</v>
      </c>
      <c r="CH78" s="46">
        <v>101100</v>
      </c>
      <c r="CI78" s="74">
        <f t="shared" si="14"/>
        <v>780.39098673500007</v>
      </c>
      <c r="CJ78" s="9">
        <v>780.29100000000005</v>
      </c>
      <c r="CK78" s="92">
        <f t="shared" si="1"/>
        <v>-9.9986735000015869E-2</v>
      </c>
      <c r="CL78" s="46">
        <v>73960</v>
      </c>
      <c r="CM78" s="180">
        <v>120.04226</v>
      </c>
      <c r="CN78" s="26">
        <f t="shared" si="15"/>
        <v>795.39626873500004</v>
      </c>
      <c r="CO78" s="9">
        <v>795.64189999999996</v>
      </c>
      <c r="CP78" s="92">
        <f t="shared" si="16"/>
        <v>0.24563126499992904</v>
      </c>
      <c r="CQ78" s="764">
        <v>38770</v>
      </c>
      <c r="CR78" t="s">
        <v>773</v>
      </c>
      <c r="CS78" s="711">
        <v>5255</v>
      </c>
      <c r="CU78" s="520">
        <v>18</v>
      </c>
      <c r="CW78" s="9">
        <f t="shared" si="17"/>
        <v>936.44379873499997</v>
      </c>
      <c r="CX78" s="746">
        <v>936.72360000000003</v>
      </c>
      <c r="CY78" s="92">
        <f t="shared" si="28"/>
        <v>0.27980126500006008</v>
      </c>
      <c r="CZ78" s="46">
        <v>4750</v>
      </c>
      <c r="DA78" s="753">
        <v>90.031694999999999</v>
      </c>
      <c r="DB78" s="9">
        <f t="shared" si="18"/>
        <v>810.40155123500006</v>
      </c>
      <c r="DC78" t="s">
        <v>74</v>
      </c>
      <c r="DD78" s="92"/>
      <c r="DE78" s="46"/>
      <c r="DF78" s="434">
        <v>270.09508399999999</v>
      </c>
      <c r="DG78" s="9">
        <f t="shared" si="20"/>
        <v>720.36985673499998</v>
      </c>
      <c r="DH78" s="9"/>
      <c r="DI78" s="92"/>
      <c r="DJ78" s="9"/>
      <c r="DK78" s="9"/>
      <c r="DL78" s="9"/>
      <c r="DM78" s="443">
        <v>204.07462200000001</v>
      </c>
      <c r="DN78" s="9">
        <f t="shared" si="21"/>
        <v>1505.7528994699999</v>
      </c>
      <c r="DO78" s="9"/>
      <c r="DP78" s="46"/>
      <c r="DQ78" s="92"/>
      <c r="DR78" s="118">
        <f t="shared" si="22"/>
        <v>753.38008773499996</v>
      </c>
      <c r="DS78" s="9"/>
      <c r="DT78" s="46"/>
      <c r="DU78" s="92">
        <f t="shared" si="29"/>
        <v>-753.38008773499996</v>
      </c>
      <c r="DV78" s="9"/>
      <c r="DW78" s="9"/>
      <c r="DX78" s="9"/>
      <c r="DY78" s="9"/>
      <c r="DZ78" s="9"/>
      <c r="EA78" s="9"/>
      <c r="EB78" s="9"/>
      <c r="EC78" s="9"/>
    </row>
    <row r="79" spans="1:133">
      <c r="D79" s="711">
        <v>2294</v>
      </c>
      <c r="E79" s="703" t="s">
        <v>592</v>
      </c>
      <c r="F79" s="714">
        <v>133</v>
      </c>
      <c r="G79" s="697" t="s">
        <v>28</v>
      </c>
      <c r="H79" s="705"/>
      <c r="I79" t="s">
        <v>29</v>
      </c>
      <c r="J79" s="46">
        <v>1.3599999999999999E-6</v>
      </c>
      <c r="K79" s="2">
        <v>338.5</v>
      </c>
      <c r="L79" s="698">
        <v>2</v>
      </c>
      <c r="M79">
        <v>719.85639973788398</v>
      </c>
      <c r="N79">
        <v>719.85337096838498</v>
      </c>
      <c r="O79">
        <v>1438.7055230057699</v>
      </c>
      <c r="P79" s="407">
        <v>1438.69946547</v>
      </c>
      <c r="Q79">
        <v>4.21042470182873</v>
      </c>
      <c r="R79" t="s">
        <v>30</v>
      </c>
      <c r="S79" t="s">
        <v>31</v>
      </c>
      <c r="T79">
        <v>338.50213853474798</v>
      </c>
      <c r="U79">
        <v>338.50213853474798</v>
      </c>
      <c r="V79" t="s">
        <v>32</v>
      </c>
      <c r="W79" t="s">
        <v>33</v>
      </c>
      <c r="X79" t="s">
        <v>641</v>
      </c>
      <c r="Y79" t="s">
        <v>642</v>
      </c>
      <c r="Z79">
        <v>40.4557</v>
      </c>
      <c r="AB79">
        <v>1437.6982</v>
      </c>
      <c r="AC79" s="9">
        <v>1437.6922</v>
      </c>
      <c r="AD79" s="72">
        <f t="shared" si="2"/>
        <v>1276.64666547</v>
      </c>
      <c r="AE79" s="70">
        <v>1276.8033</v>
      </c>
      <c r="AF79" s="79">
        <v>44730</v>
      </c>
      <c r="AG79" s="619">
        <f>AE79-AD79</f>
        <v>0.15663453000001937</v>
      </c>
      <c r="AH79" s="82">
        <f t="shared" si="23"/>
        <v>1259.62009147</v>
      </c>
      <c r="AI79" s="70">
        <v>1259.62009147</v>
      </c>
      <c r="AJ79" s="619"/>
      <c r="AK79" s="619">
        <f t="shared" si="24"/>
        <v>0</v>
      </c>
      <c r="AL79" s="82">
        <f t="shared" si="25"/>
        <v>1234.6248434699999</v>
      </c>
      <c r="AM79" s="70">
        <v>1234.6248434699999</v>
      </c>
      <c r="AN79" s="619"/>
      <c r="AO79" s="619">
        <f t="shared" si="26"/>
        <v>0</v>
      </c>
      <c r="AP79" s="434">
        <f t="shared" si="3"/>
        <v>638.82697073500003</v>
      </c>
      <c r="AQ79" s="70">
        <v>639.11109999999996</v>
      </c>
      <c r="AR79" s="86" t="s">
        <v>774</v>
      </c>
      <c r="AS79" s="755">
        <f t="shared" si="32"/>
        <v>0.28412926499993318</v>
      </c>
      <c r="AT79" s="486">
        <f t="shared" si="4"/>
        <v>630.31368373500004</v>
      </c>
      <c r="AU79" s="756"/>
      <c r="AV79" s="749"/>
      <c r="AW79" s="755"/>
      <c r="AX79" s="486">
        <f t="shared" si="5"/>
        <v>609.30277073499997</v>
      </c>
      <c r="AY79" s="756">
        <v>610.31062073500004</v>
      </c>
      <c r="AZ79" s="755"/>
      <c r="BA79" s="755"/>
      <c r="BB79" s="33">
        <f t="shared" si="6"/>
        <v>1258.6360854699999</v>
      </c>
      <c r="BC79" s="33" t="s">
        <v>74</v>
      </c>
      <c r="BD79" s="46"/>
      <c r="BE79" s="92"/>
      <c r="BF79" s="435">
        <f t="shared" si="7"/>
        <v>629.82168073499997</v>
      </c>
      <c r="BG79" s="33">
        <v>630.18179999999995</v>
      </c>
      <c r="BH79" s="461">
        <v>580100</v>
      </c>
      <c r="BI79" s="757">
        <f t="shared" si="27"/>
        <v>0.36011926499998026</v>
      </c>
      <c r="BJ79" s="9">
        <f t="shared" si="8"/>
        <v>1439.70674147</v>
      </c>
      <c r="BK79" s="436">
        <v>1.0072760000000001</v>
      </c>
      <c r="BL79" s="353">
        <v>162.05279999999999</v>
      </c>
      <c r="BM79" s="202">
        <v>179.079374</v>
      </c>
      <c r="BN79" s="202">
        <v>221.10120000000001</v>
      </c>
      <c r="BO79" s="202">
        <v>204.07462200000001</v>
      </c>
      <c r="BP79" s="437">
        <v>180.06338</v>
      </c>
      <c r="BQ79">
        <f t="shared" si="9"/>
        <v>1439.7067520000001</v>
      </c>
      <c r="BR79">
        <f t="shared" si="10"/>
        <v>638.82697600000006</v>
      </c>
      <c r="BS79" s="438">
        <v>18.010565</v>
      </c>
      <c r="BT79" s="7">
        <v>36.021129999999999</v>
      </c>
      <c r="BU79" s="279">
        <v>54.031694999999999</v>
      </c>
      <c r="BV79" s="74">
        <v>150.05282399999999</v>
      </c>
      <c r="BW79" s="439">
        <f t="shared" si="11"/>
        <v>710.84808823499998</v>
      </c>
      <c r="BX79" s="9" t="s">
        <v>74</v>
      </c>
      <c r="BY79" s="9"/>
      <c r="BZ79" s="46"/>
      <c r="CA79" s="118">
        <f t="shared" si="12"/>
        <v>701.84280573499996</v>
      </c>
      <c r="CB79" s="9" t="s">
        <v>74</v>
      </c>
      <c r="CC79" s="92"/>
      <c r="CD79" s="46"/>
      <c r="CE79" s="440">
        <f t="shared" si="13"/>
        <v>692.83752323500005</v>
      </c>
      <c r="CF79" s="9">
        <v>693.00660000000005</v>
      </c>
      <c r="CG79" s="92">
        <f t="shared" si="0"/>
        <v>0.1690767649999998</v>
      </c>
      <c r="CH79" s="46">
        <v>5987</v>
      </c>
      <c r="CI79" s="74">
        <f t="shared" si="14"/>
        <v>644.82695873500006</v>
      </c>
      <c r="CJ79" s="9" t="s">
        <v>74</v>
      </c>
      <c r="CK79" s="92"/>
      <c r="CL79" s="46"/>
      <c r="CM79" s="180">
        <v>120.04226</v>
      </c>
      <c r="CN79" s="26">
        <f t="shared" si="15"/>
        <v>659.83224073500003</v>
      </c>
      <c r="CO79" s="9">
        <v>660.08720000000005</v>
      </c>
      <c r="CP79" s="92">
        <f t="shared" si="16"/>
        <v>0.25495926500002497</v>
      </c>
      <c r="CQ79" s="46">
        <v>362600</v>
      </c>
      <c r="CS79" s="711">
        <v>2294</v>
      </c>
      <c r="CU79" s="520">
        <v>19</v>
      </c>
      <c r="CW79" s="9">
        <f t="shared" si="17"/>
        <v>800.87977073499997</v>
      </c>
      <c r="CX79" s="746" t="s">
        <v>74</v>
      </c>
      <c r="CY79" s="92"/>
      <c r="CZ79" s="46"/>
      <c r="DA79" s="753">
        <v>90.031694999999999</v>
      </c>
      <c r="DB79" s="9">
        <f t="shared" si="18"/>
        <v>674.83752323500005</v>
      </c>
      <c r="DC79">
        <v>674.65409999999997</v>
      </c>
      <c r="DD79" s="92">
        <f t="shared" si="19"/>
        <v>-0.18342323500007751</v>
      </c>
      <c r="DE79" s="46">
        <v>150800</v>
      </c>
      <c r="DF79" s="434">
        <v>270.09508399999999</v>
      </c>
      <c r="DG79" s="9">
        <f t="shared" si="20"/>
        <v>584.80582873499998</v>
      </c>
      <c r="DH79" s="9"/>
      <c r="DI79" s="92"/>
      <c r="DJ79" s="9"/>
      <c r="DK79" s="9"/>
      <c r="DL79" s="9"/>
      <c r="DM79" s="443">
        <v>204.07462200000001</v>
      </c>
      <c r="DN79" s="9">
        <f t="shared" si="21"/>
        <v>1234.6248434699999</v>
      </c>
      <c r="DO79" s="9"/>
      <c r="DP79" s="46"/>
      <c r="DQ79" s="92"/>
      <c r="DR79" s="118">
        <f t="shared" si="22"/>
        <v>617.81605973499995</v>
      </c>
      <c r="DS79" s="9"/>
      <c r="DT79" s="46"/>
      <c r="DU79" s="92">
        <f t="shared" si="29"/>
        <v>-617.81605973499995</v>
      </c>
      <c r="DV79" s="9"/>
      <c r="DW79" s="9"/>
      <c r="DX79" s="9"/>
      <c r="DY79" s="9"/>
      <c r="DZ79" s="9"/>
      <c r="EA79" s="9"/>
      <c r="EB79" s="9"/>
      <c r="EC79" s="9"/>
    </row>
    <row r="80" spans="1:133">
      <c r="D80" s="716">
        <v>1664</v>
      </c>
      <c r="E80" s="701" t="s">
        <v>56</v>
      </c>
      <c r="F80">
        <v>40</v>
      </c>
      <c r="G80" s="697" t="s">
        <v>588</v>
      </c>
      <c r="H80" s="705"/>
      <c r="I80" t="s">
        <v>589</v>
      </c>
      <c r="J80" s="46">
        <v>9.8799999999999998E-8</v>
      </c>
      <c r="K80" s="2">
        <v>535</v>
      </c>
      <c r="L80" s="698">
        <v>2</v>
      </c>
      <c r="M80">
        <v>715.83583447833701</v>
      </c>
      <c r="N80">
        <v>715.83464596838496</v>
      </c>
      <c r="O80">
        <v>1430.6643924866701</v>
      </c>
      <c r="P80">
        <v>1430.6620154699999</v>
      </c>
      <c r="Q80">
        <v>1.6614802433139</v>
      </c>
      <c r="R80" t="s">
        <v>30</v>
      </c>
      <c r="S80" t="s">
        <v>31</v>
      </c>
      <c r="T80">
        <v>534.98342735209303</v>
      </c>
      <c r="U80">
        <v>534.98342735209303</v>
      </c>
      <c r="V80" t="s">
        <v>32</v>
      </c>
      <c r="W80" t="s">
        <v>33</v>
      </c>
      <c r="X80" t="s">
        <v>663</v>
      </c>
      <c r="Y80" t="s">
        <v>664</v>
      </c>
      <c r="Z80">
        <v>52.673499999999997</v>
      </c>
      <c r="AB80">
        <v>1429.6570999999999</v>
      </c>
      <c r="AC80" s="9">
        <v>1429.6547</v>
      </c>
      <c r="AD80" s="72">
        <f t="shared" si="2"/>
        <v>1268.60921547</v>
      </c>
      <c r="AE80" s="70">
        <v>1268.5825</v>
      </c>
      <c r="AF80" s="79">
        <v>175.3</v>
      </c>
      <c r="AG80" s="619">
        <f>AE80-AD80</f>
        <v>-2.6715469999999186E-2</v>
      </c>
      <c r="AH80" s="82">
        <f t="shared" si="23"/>
        <v>1251.58264147</v>
      </c>
      <c r="AI80" s="70">
        <v>1251.58264147</v>
      </c>
      <c r="AJ80" s="619"/>
      <c r="AK80" s="619">
        <f t="shared" si="24"/>
        <v>0</v>
      </c>
      <c r="AL80" s="82">
        <f t="shared" si="25"/>
        <v>1226.5873934699998</v>
      </c>
      <c r="AM80" s="70">
        <v>1226.5873934699998</v>
      </c>
      <c r="AN80" s="619"/>
      <c r="AO80" s="619">
        <f t="shared" si="26"/>
        <v>0</v>
      </c>
      <c r="AP80" s="434">
        <f t="shared" si="3"/>
        <v>634.80824573500001</v>
      </c>
      <c r="AQ80" s="70">
        <v>635.06539999999995</v>
      </c>
      <c r="AR80" s="79">
        <v>18090</v>
      </c>
      <c r="AS80" s="755">
        <f t="shared" si="32"/>
        <v>0.2571542649999401</v>
      </c>
      <c r="AT80" s="486">
        <f t="shared" si="4"/>
        <v>626.29495873500002</v>
      </c>
      <c r="AU80" s="756"/>
      <c r="AV80" s="749"/>
      <c r="AW80" s="755"/>
      <c r="AX80" s="486">
        <f t="shared" si="5"/>
        <v>605.28404573499995</v>
      </c>
      <c r="AY80" s="756">
        <v>606.29189573500003</v>
      </c>
      <c r="AZ80" s="755"/>
      <c r="BA80" s="755"/>
      <c r="BB80" s="33">
        <f t="shared" si="6"/>
        <v>1250.5986354699999</v>
      </c>
      <c r="BC80" s="33">
        <v>1250.5631000000001</v>
      </c>
      <c r="BD80" s="46">
        <v>38.83</v>
      </c>
      <c r="BE80" s="92">
        <f t="shared" si="31"/>
        <v>-3.5535469999786073E-2</v>
      </c>
      <c r="BF80" s="435">
        <f t="shared" si="7"/>
        <v>625.80295573499995</v>
      </c>
      <c r="BG80" s="33">
        <v>626.13189999999997</v>
      </c>
      <c r="BH80" s="461">
        <v>3872</v>
      </c>
      <c r="BI80" s="757">
        <f t="shared" si="27"/>
        <v>0.32894426500001828</v>
      </c>
      <c r="BJ80" s="9">
        <f t="shared" si="8"/>
        <v>1431.66929147</v>
      </c>
      <c r="BK80" s="436">
        <v>1.0072760000000001</v>
      </c>
      <c r="BL80" s="353">
        <v>162.05279999999999</v>
      </c>
      <c r="BM80" s="202">
        <v>179.079374</v>
      </c>
      <c r="BN80" s="202">
        <v>221.10120000000001</v>
      </c>
      <c r="BO80" s="202">
        <v>204.07462200000001</v>
      </c>
      <c r="BP80" s="437">
        <v>180.06338</v>
      </c>
      <c r="BQ80">
        <f t="shared" si="9"/>
        <v>1431.6692520000001</v>
      </c>
      <c r="BR80">
        <f t="shared" si="10"/>
        <v>634.8082260000001</v>
      </c>
      <c r="BS80" s="438">
        <v>18.010565</v>
      </c>
      <c r="BT80" s="7">
        <v>36.021129999999999</v>
      </c>
      <c r="BU80" s="279">
        <v>54.031694999999999</v>
      </c>
      <c r="BV80" s="74">
        <v>150.05282399999999</v>
      </c>
      <c r="BW80" s="439">
        <f t="shared" si="11"/>
        <v>706.82936323499996</v>
      </c>
      <c r="BX80" s="9" t="s">
        <v>74</v>
      </c>
      <c r="BY80" s="9"/>
      <c r="BZ80" s="46"/>
      <c r="CA80" s="118">
        <f t="shared" si="12"/>
        <v>697.82408073499994</v>
      </c>
      <c r="CB80" s="9" t="s">
        <v>74</v>
      </c>
      <c r="CC80" s="92"/>
      <c r="CD80" s="46"/>
      <c r="CE80" s="440">
        <f t="shared" si="13"/>
        <v>688.81879823500003</v>
      </c>
      <c r="CF80" s="9">
        <v>688.58010000000002</v>
      </c>
      <c r="CG80" s="92">
        <f t="shared" si="0"/>
        <v>-0.2386982350000153</v>
      </c>
      <c r="CH80" s="46">
        <v>112</v>
      </c>
      <c r="CI80" s="74">
        <f t="shared" si="14"/>
        <v>640.80823373499993</v>
      </c>
      <c r="CJ80" s="9">
        <v>640.45249999999999</v>
      </c>
      <c r="CK80" s="92">
        <f t="shared" si="1"/>
        <v>-0.35573373499994432</v>
      </c>
      <c r="CL80" s="46">
        <v>180.3</v>
      </c>
      <c r="CM80" s="180">
        <v>120.04226</v>
      </c>
      <c r="CN80" s="26">
        <f t="shared" si="15"/>
        <v>655.81351573500001</v>
      </c>
      <c r="CO80" s="9">
        <v>655.76179999999999</v>
      </c>
      <c r="CP80" s="92">
        <f t="shared" si="16"/>
        <v>-5.1715735000016139E-2</v>
      </c>
      <c r="CQ80" s="46">
        <v>629.1</v>
      </c>
      <c r="CS80" s="716">
        <v>1664</v>
      </c>
      <c r="CU80" s="520">
        <v>20</v>
      </c>
      <c r="CW80" s="9">
        <f t="shared" si="17"/>
        <v>796.86104573499995</v>
      </c>
      <c r="CX80" s="598"/>
      <c r="CY80" s="92">
        <f t="shared" si="28"/>
        <v>-796.86104573499995</v>
      </c>
      <c r="CZ80" s="46"/>
      <c r="DA80" s="753">
        <v>90.031694999999999</v>
      </c>
      <c r="DB80" s="9">
        <f t="shared" si="18"/>
        <v>670.81879823500003</v>
      </c>
      <c r="DD80" s="92">
        <f t="shared" si="19"/>
        <v>-670.81879823500003</v>
      </c>
      <c r="DE80" s="46"/>
      <c r="DF80" s="434">
        <v>270.09508399999999</v>
      </c>
      <c r="DG80" s="9">
        <f t="shared" si="20"/>
        <v>580.78710373499996</v>
      </c>
      <c r="DH80" s="9"/>
      <c r="DI80" s="92"/>
      <c r="DJ80" s="9"/>
      <c r="DK80" s="9"/>
      <c r="DL80" s="9"/>
      <c r="DM80" s="37">
        <v>204.07462200000001</v>
      </c>
      <c r="DN80" s="9">
        <f t="shared" si="21"/>
        <v>1226.5873934699998</v>
      </c>
      <c r="DO80" s="9"/>
      <c r="DP80" s="46"/>
      <c r="DQ80" s="92"/>
      <c r="DR80" s="118">
        <f t="shared" si="22"/>
        <v>613.79733473499994</v>
      </c>
      <c r="DS80" s="9"/>
      <c r="DT80" s="46"/>
      <c r="DU80" s="92">
        <f t="shared" si="29"/>
        <v>-613.79733473499994</v>
      </c>
      <c r="DV80" s="9"/>
      <c r="DW80" s="9"/>
      <c r="DX80" s="9">
        <v>617.81605973499995</v>
      </c>
      <c r="DY80" s="9">
        <v>618.06889999999999</v>
      </c>
      <c r="DZ80" s="46">
        <v>2760</v>
      </c>
      <c r="EA80" s="92">
        <v>0.25284026500003165</v>
      </c>
      <c r="EB80" s="9"/>
      <c r="EC80" s="9"/>
    </row>
    <row r="81" spans="4:133">
      <c r="D81" s="716">
        <v>462</v>
      </c>
      <c r="E81" s="11"/>
      <c r="F81" s="52">
        <v>80</v>
      </c>
      <c r="G81" s="697" t="s">
        <v>696</v>
      </c>
      <c r="H81" s="705"/>
      <c r="I81" s="87" t="s">
        <v>650</v>
      </c>
      <c r="J81" s="46">
        <v>1.5200000000000001E-3</v>
      </c>
      <c r="K81" s="2">
        <v>225.4</v>
      </c>
      <c r="L81" s="698">
        <v>2</v>
      </c>
      <c r="M81">
        <v>550.21246714196002</v>
      </c>
      <c r="N81">
        <v>550.21109896838504</v>
      </c>
      <c r="O81">
        <v>1099.41765781392</v>
      </c>
      <c r="P81" s="407">
        <v>1099.4149214700001</v>
      </c>
      <c r="Q81">
        <v>2.48890920656169</v>
      </c>
      <c r="R81" t="s">
        <v>30</v>
      </c>
      <c r="S81" t="s">
        <v>31</v>
      </c>
      <c r="T81">
        <v>225.418171360342</v>
      </c>
      <c r="U81">
        <v>225.418171360342</v>
      </c>
      <c r="V81" t="s">
        <v>32</v>
      </c>
      <c r="W81" t="s">
        <v>33</v>
      </c>
      <c r="X81" t="s">
        <v>697</v>
      </c>
      <c r="Y81" t="s">
        <v>698</v>
      </c>
      <c r="Z81">
        <v>28.7041</v>
      </c>
      <c r="AB81">
        <v>1098.4104</v>
      </c>
      <c r="AC81" s="9">
        <v>1098.4076</v>
      </c>
      <c r="AD81" s="72">
        <f t="shared" si="2"/>
        <v>937.36212147000015</v>
      </c>
      <c r="AE81" s="70">
        <v>937.40509999999995</v>
      </c>
      <c r="AF81" s="79">
        <v>5691</v>
      </c>
      <c r="AG81" s="619">
        <f>AE81-AD81</f>
        <v>4.297852999980023E-2</v>
      </c>
      <c r="AH81" s="82">
        <f t="shared" si="23"/>
        <v>920.33554747000005</v>
      </c>
      <c r="AI81" s="70">
        <v>920.33554747000005</v>
      </c>
      <c r="AJ81" s="619"/>
      <c r="AK81" s="619">
        <f t="shared" si="24"/>
        <v>0</v>
      </c>
      <c r="AL81" s="82">
        <f t="shared" si="25"/>
        <v>895.3402994700001</v>
      </c>
      <c r="AM81" s="70">
        <v>895.3402994700001</v>
      </c>
      <c r="AN81" s="619"/>
      <c r="AO81" s="619">
        <f t="shared" si="26"/>
        <v>0</v>
      </c>
      <c r="AP81" s="434">
        <f t="shared" si="3"/>
        <v>469.1846987350001</v>
      </c>
      <c r="AQ81" s="70">
        <v>469.3381</v>
      </c>
      <c r="AR81" s="79">
        <v>145200</v>
      </c>
      <c r="AS81" s="755">
        <f t="shared" si="32"/>
        <v>0.15340126499989992</v>
      </c>
      <c r="AT81" s="486">
        <f t="shared" si="4"/>
        <v>460.67141173500005</v>
      </c>
      <c r="AU81" s="756"/>
      <c r="AV81" s="749"/>
      <c r="AW81" s="755"/>
      <c r="AX81" s="486">
        <f t="shared" si="5"/>
        <v>439.66049873500003</v>
      </c>
      <c r="AY81" s="756">
        <v>440.66834873500005</v>
      </c>
      <c r="AZ81" s="755"/>
      <c r="BA81" s="755"/>
      <c r="BB81" s="33">
        <f t="shared" si="6"/>
        <v>919.35154147000003</v>
      </c>
      <c r="BC81" s="33">
        <v>919.78660000000002</v>
      </c>
      <c r="BD81" s="46">
        <v>362.6</v>
      </c>
      <c r="BE81" s="92">
        <f t="shared" si="31"/>
        <v>0.43505852999999206</v>
      </c>
      <c r="BF81" s="435">
        <f t="shared" si="7"/>
        <v>460.17940873500004</v>
      </c>
      <c r="BG81" s="615">
        <v>460.85379999999998</v>
      </c>
      <c r="BH81" s="235">
        <v>77000</v>
      </c>
      <c r="BI81" s="236">
        <f t="shared" si="27"/>
        <v>0.67439126499994018</v>
      </c>
      <c r="BJ81" s="9">
        <f t="shared" si="8"/>
        <v>1100.4221974700001</v>
      </c>
      <c r="BK81" s="436">
        <v>1.0072760000000001</v>
      </c>
      <c r="BL81" s="353">
        <v>162.05279999999999</v>
      </c>
      <c r="BM81" s="202">
        <v>179.079374</v>
      </c>
      <c r="BN81" s="202">
        <v>221.10120000000001</v>
      </c>
      <c r="BO81" s="202">
        <v>204.07462200000001</v>
      </c>
      <c r="BP81" s="437">
        <v>180.06338</v>
      </c>
      <c r="BQ81">
        <f t="shared" si="9"/>
        <v>1100.4221520000001</v>
      </c>
      <c r="BR81">
        <f t="shared" si="10"/>
        <v>469.18467600000008</v>
      </c>
      <c r="BS81" s="438">
        <v>18.010565</v>
      </c>
      <c r="BT81" s="7">
        <v>36.021129999999999</v>
      </c>
      <c r="BU81" s="279">
        <v>54.031694999999999</v>
      </c>
      <c r="BV81" s="74">
        <v>150.05282399999999</v>
      </c>
      <c r="BW81" s="439">
        <f t="shared" si="11"/>
        <v>541.20581623500004</v>
      </c>
      <c r="BX81" s="9" t="s">
        <v>74</v>
      </c>
      <c r="BY81" s="9"/>
      <c r="BZ81" s="46"/>
      <c r="CA81" s="118">
        <f t="shared" si="12"/>
        <v>532.20053373500002</v>
      </c>
      <c r="CB81" s="9" t="s">
        <v>74</v>
      </c>
      <c r="CC81" s="92"/>
      <c r="CD81" s="46"/>
      <c r="CE81" s="440">
        <f t="shared" si="13"/>
        <v>523.19525123500011</v>
      </c>
      <c r="CF81" s="9" t="s">
        <v>74</v>
      </c>
      <c r="CG81" s="92"/>
      <c r="CH81" s="46"/>
      <c r="CI81" s="74">
        <f t="shared" si="14"/>
        <v>475.18468673500007</v>
      </c>
      <c r="CJ81" s="9" t="s">
        <v>74</v>
      </c>
      <c r="CK81" s="92"/>
      <c r="CL81" s="46"/>
      <c r="CM81" s="180">
        <v>120.04226</v>
      </c>
      <c r="CN81" s="26">
        <f t="shared" si="15"/>
        <v>490.18996873500009</v>
      </c>
      <c r="CO81" s="9">
        <v>490.24509999999998</v>
      </c>
      <c r="CP81" s="92">
        <f t="shared" si="16"/>
        <v>5.5131264999886298E-2</v>
      </c>
      <c r="CQ81" s="46">
        <v>21.63</v>
      </c>
      <c r="CS81" s="716">
        <v>462</v>
      </c>
      <c r="CU81" s="520">
        <v>21</v>
      </c>
      <c r="CW81" s="9">
        <f t="shared" si="17"/>
        <v>631.23749873500003</v>
      </c>
      <c r="CX81" s="598"/>
      <c r="CY81" s="92">
        <f t="shared" si="28"/>
        <v>-631.23749873500003</v>
      </c>
      <c r="CZ81" s="46"/>
      <c r="DA81" s="753">
        <v>90.031694999999999</v>
      </c>
      <c r="DB81" s="9">
        <f t="shared" si="18"/>
        <v>505.19525123500006</v>
      </c>
      <c r="DD81" s="92">
        <f t="shared" si="19"/>
        <v>-505.19525123500006</v>
      </c>
      <c r="DE81" s="46"/>
      <c r="DF81" s="434">
        <v>270.09508399999999</v>
      </c>
      <c r="DG81" s="9">
        <f t="shared" si="20"/>
        <v>415.16355673500004</v>
      </c>
      <c r="DH81" s="9"/>
      <c r="DI81" s="92"/>
      <c r="DJ81" s="9"/>
      <c r="DK81" s="9"/>
      <c r="DL81" s="9"/>
      <c r="DM81" s="443">
        <v>204.07462200000001</v>
      </c>
      <c r="DN81" s="9">
        <f t="shared" si="21"/>
        <v>895.3402994700001</v>
      </c>
      <c r="DO81" s="9"/>
      <c r="DP81" s="46"/>
      <c r="DQ81" s="92"/>
      <c r="DR81" s="118">
        <f t="shared" si="22"/>
        <v>448.17378773500008</v>
      </c>
      <c r="DS81" s="9"/>
      <c r="DT81" s="46"/>
      <c r="DU81" s="92">
        <f t="shared" si="29"/>
        <v>-448.17378773500008</v>
      </c>
      <c r="DV81" s="9"/>
      <c r="DW81" s="9"/>
      <c r="DX81" s="9"/>
      <c r="DY81" s="9"/>
      <c r="DZ81" s="9"/>
      <c r="EA81" s="9"/>
      <c r="EB81" s="9"/>
      <c r="EC81" s="9"/>
    </row>
    <row r="82" spans="4:133">
      <c r="D82" s="716">
        <v>383</v>
      </c>
      <c r="E82" s="11"/>
      <c r="F82">
        <v>80</v>
      </c>
      <c r="G82" s="697" t="s">
        <v>451</v>
      </c>
      <c r="H82" s="705"/>
      <c r="I82" t="s">
        <v>452</v>
      </c>
      <c r="J82" s="46">
        <v>1.4E-3</v>
      </c>
      <c r="K82" s="2">
        <v>217.6</v>
      </c>
      <c r="L82" s="698">
        <v>2</v>
      </c>
      <c r="M82">
        <v>549.72022092999202</v>
      </c>
      <c r="N82">
        <v>549.71909096838499</v>
      </c>
      <c r="O82">
        <v>1098.4331653899801</v>
      </c>
      <c r="P82" s="407">
        <v>1098.43090547</v>
      </c>
      <c r="Q82">
        <v>2.0574075001555698</v>
      </c>
      <c r="R82" t="s">
        <v>30</v>
      </c>
      <c r="S82" t="s">
        <v>31</v>
      </c>
      <c r="T82">
        <v>217.55554705002999</v>
      </c>
      <c r="U82">
        <v>217.55554705002999</v>
      </c>
      <c r="V82" t="s">
        <v>32</v>
      </c>
      <c r="W82" t="s">
        <v>33</v>
      </c>
      <c r="X82" t="s">
        <v>699</v>
      </c>
      <c r="Y82" t="s">
        <v>700</v>
      </c>
      <c r="Z82">
        <v>26.0501</v>
      </c>
      <c r="AB82">
        <v>1097.4259</v>
      </c>
      <c r="AC82" s="9">
        <v>1097.4236000000001</v>
      </c>
      <c r="AD82" s="72">
        <f t="shared" si="2"/>
        <v>936.37810547000004</v>
      </c>
      <c r="AE82" s="70">
        <v>936.40340000000003</v>
      </c>
      <c r="AF82" s="79">
        <v>7852</v>
      </c>
      <c r="AG82" s="619">
        <f>AE82-AD82</f>
        <v>2.5294529999996485E-2</v>
      </c>
      <c r="AH82" s="82">
        <f t="shared" si="23"/>
        <v>919.35153146999994</v>
      </c>
      <c r="AI82" s="70">
        <v>919.35153146999994</v>
      </c>
      <c r="AJ82" s="619"/>
      <c r="AK82" s="619">
        <f t="shared" si="24"/>
        <v>0</v>
      </c>
      <c r="AL82" s="82">
        <f t="shared" si="25"/>
        <v>894.35628346999999</v>
      </c>
      <c r="AM82" s="70">
        <v>894.35628346999999</v>
      </c>
      <c r="AN82" s="619"/>
      <c r="AO82" s="619">
        <f t="shared" si="26"/>
        <v>0</v>
      </c>
      <c r="AP82" s="434">
        <f t="shared" si="3"/>
        <v>468.69269073500004</v>
      </c>
      <c r="AQ82" s="9">
        <v>468.88780000000003</v>
      </c>
      <c r="AR82" s="46">
        <v>253700</v>
      </c>
      <c r="AS82" s="378">
        <f t="shared" si="32"/>
        <v>0.19510926499998504</v>
      </c>
      <c r="AT82" s="486">
        <f t="shared" si="4"/>
        <v>460.17940373499999</v>
      </c>
      <c r="AU82" s="120"/>
      <c r="AV82" s="369"/>
      <c r="AW82" s="378"/>
      <c r="AX82" s="486">
        <f t="shared" si="5"/>
        <v>439.16849073499998</v>
      </c>
      <c r="AY82" s="120">
        <v>440.176340735</v>
      </c>
      <c r="AZ82" s="378"/>
      <c r="BA82" s="378"/>
      <c r="BB82" s="33">
        <f t="shared" si="6"/>
        <v>918.36752546999992</v>
      </c>
      <c r="BC82" s="33" t="s">
        <v>74</v>
      </c>
      <c r="BD82" s="46"/>
      <c r="BE82" s="92"/>
      <c r="BF82" s="435">
        <f t="shared" si="7"/>
        <v>459.68740073499998</v>
      </c>
      <c r="BG82" s="615">
        <v>460.36939999999998</v>
      </c>
      <c r="BH82" s="235">
        <v>141400</v>
      </c>
      <c r="BI82" s="236">
        <f t="shared" si="27"/>
        <v>0.68199926500000174</v>
      </c>
      <c r="BJ82" s="9">
        <f t="shared" si="8"/>
        <v>1099.43818147</v>
      </c>
      <c r="BK82" s="436">
        <v>1.0072760000000001</v>
      </c>
      <c r="BL82" s="353">
        <v>162.05279999999999</v>
      </c>
      <c r="BM82" s="202">
        <v>179.079374</v>
      </c>
      <c r="BN82" s="202">
        <v>221.10120000000001</v>
      </c>
      <c r="BO82" s="202">
        <v>204.07462200000001</v>
      </c>
      <c r="BP82" s="437">
        <v>180.06338</v>
      </c>
      <c r="BQ82">
        <f t="shared" si="9"/>
        <v>1099.4381520000002</v>
      </c>
      <c r="BR82">
        <f t="shared" si="10"/>
        <v>468.69267600000012</v>
      </c>
      <c r="BS82" s="438">
        <v>18.010565</v>
      </c>
      <c r="BT82" s="7">
        <v>36.021129999999999</v>
      </c>
      <c r="BU82" s="279">
        <v>54.031694999999999</v>
      </c>
      <c r="BV82" s="74">
        <v>150.05282399999999</v>
      </c>
      <c r="BW82" s="439">
        <f t="shared" si="11"/>
        <v>540.71380823499999</v>
      </c>
      <c r="BX82" s="9" t="s">
        <v>74</v>
      </c>
      <c r="BY82" s="9"/>
      <c r="BZ82" s="46"/>
      <c r="CA82" s="118">
        <f t="shared" si="12"/>
        <v>531.70852573499997</v>
      </c>
      <c r="CB82" s="9" t="s">
        <v>74</v>
      </c>
      <c r="CC82" s="92"/>
      <c r="CD82" s="46"/>
      <c r="CE82" s="440">
        <f t="shared" si="13"/>
        <v>522.70324323500006</v>
      </c>
      <c r="CF82" s="9" t="s">
        <v>74</v>
      </c>
      <c r="CG82" s="92"/>
      <c r="CH82" s="46"/>
      <c r="CI82" s="74">
        <f t="shared" si="14"/>
        <v>474.69267873500002</v>
      </c>
      <c r="CJ82" s="9" t="s">
        <v>74</v>
      </c>
      <c r="CK82" s="92"/>
      <c r="CL82" s="46"/>
      <c r="CM82" s="180">
        <v>120.04226</v>
      </c>
      <c r="CN82" s="26">
        <f t="shared" si="15"/>
        <v>489.69796073500004</v>
      </c>
      <c r="CO82" s="9">
        <v>489.94779999999997</v>
      </c>
      <c r="CP82" s="92">
        <f t="shared" si="16"/>
        <v>0.24983926499993458</v>
      </c>
      <c r="CQ82" s="46">
        <v>14930</v>
      </c>
      <c r="CS82" s="716">
        <v>383</v>
      </c>
      <c r="CU82" s="520">
        <v>22</v>
      </c>
      <c r="CW82" s="9">
        <f t="shared" si="17"/>
        <v>630.74549073499998</v>
      </c>
      <c r="CX82" s="598"/>
      <c r="CY82" s="92">
        <f t="shared" si="28"/>
        <v>-630.74549073499998</v>
      </c>
      <c r="CZ82" s="46"/>
      <c r="DA82" s="753">
        <v>90.031694999999999</v>
      </c>
      <c r="DB82" s="9">
        <f t="shared" si="18"/>
        <v>504.703243235</v>
      </c>
      <c r="DD82" s="92">
        <f t="shared" si="19"/>
        <v>-504.703243235</v>
      </c>
      <c r="DE82" s="46"/>
      <c r="DF82" s="434">
        <v>270.09508399999999</v>
      </c>
      <c r="DG82" s="9">
        <f t="shared" si="20"/>
        <v>414.67154873499999</v>
      </c>
      <c r="DH82" s="9"/>
      <c r="DI82" s="92"/>
      <c r="DJ82" s="9"/>
      <c r="DK82" s="9"/>
      <c r="DL82" s="9"/>
      <c r="DM82" s="443">
        <v>204.07462200000001</v>
      </c>
      <c r="DN82" s="9">
        <f t="shared" si="21"/>
        <v>894.35628346999999</v>
      </c>
      <c r="DO82" s="9"/>
      <c r="DP82" s="46"/>
      <c r="DQ82" s="92"/>
      <c r="DR82" s="118">
        <f t="shared" si="22"/>
        <v>447.68177973500002</v>
      </c>
      <c r="DS82" s="9"/>
      <c r="DT82" s="46"/>
      <c r="DU82" s="92">
        <f t="shared" si="29"/>
        <v>-447.68177973500002</v>
      </c>
      <c r="DV82" s="9"/>
      <c r="DW82" s="9"/>
      <c r="DX82" s="9"/>
      <c r="DY82" s="9"/>
      <c r="DZ82" s="9"/>
      <c r="EA82" s="9"/>
      <c r="EB82" s="9"/>
      <c r="EC82" s="9"/>
    </row>
    <row r="83" spans="4:133">
      <c r="D83" s="716">
        <v>358</v>
      </c>
      <c r="E83" s="11"/>
      <c r="F83">
        <v>92</v>
      </c>
      <c r="G83" s="697" t="s">
        <v>707</v>
      </c>
      <c r="H83" s="705"/>
      <c r="I83" t="s">
        <v>600</v>
      </c>
      <c r="J83" s="46">
        <v>1.2200000000000001E-2</v>
      </c>
      <c r="K83" s="2">
        <v>188.4</v>
      </c>
      <c r="L83" s="698">
        <v>2</v>
      </c>
      <c r="M83">
        <v>554.77283547996603</v>
      </c>
      <c r="N83">
        <v>554.77247096838505</v>
      </c>
      <c r="O83">
        <v>1108.5383944899299</v>
      </c>
      <c r="P83">
        <v>1108.5376654700001</v>
      </c>
      <c r="Q83">
        <v>0.65764110279130195</v>
      </c>
      <c r="R83" t="s">
        <v>30</v>
      </c>
      <c r="S83" t="s">
        <v>569</v>
      </c>
      <c r="T83">
        <v>188.40847848201199</v>
      </c>
      <c r="U83">
        <v>135.167493763252</v>
      </c>
      <c r="V83" t="s">
        <v>32</v>
      </c>
      <c r="W83" t="s">
        <v>33</v>
      </c>
      <c r="X83" t="s">
        <v>708</v>
      </c>
      <c r="Y83" t="s">
        <v>709</v>
      </c>
      <c r="Z83">
        <v>24.582000000000001</v>
      </c>
      <c r="AB83">
        <v>1107.5310999999999</v>
      </c>
      <c r="AC83" s="9">
        <v>1107.5304000000001</v>
      </c>
      <c r="AD83" s="72">
        <f t="shared" si="2"/>
        <v>946.48486547000016</v>
      </c>
      <c r="AE83" s="70">
        <v>946.66909999999996</v>
      </c>
      <c r="AF83" s="79">
        <v>8.6940000000000008</v>
      </c>
      <c r="AG83" s="619">
        <f>AE83-AD83</f>
        <v>0.18423452999979872</v>
      </c>
      <c r="AH83" s="82">
        <f t="shared" si="23"/>
        <v>929.45829147000006</v>
      </c>
      <c r="AI83" s="70">
        <v>929.45829147000006</v>
      </c>
      <c r="AJ83" s="619"/>
      <c r="AK83" s="619">
        <f t="shared" si="24"/>
        <v>0</v>
      </c>
      <c r="AL83" s="82">
        <f t="shared" si="25"/>
        <v>904.46304347000012</v>
      </c>
      <c r="AM83" s="70">
        <v>904.46304347000012</v>
      </c>
      <c r="AN83" s="619"/>
      <c r="AO83" s="619">
        <f t="shared" si="26"/>
        <v>0</v>
      </c>
      <c r="AP83" s="434">
        <f t="shared" si="3"/>
        <v>473.7460707350001</v>
      </c>
      <c r="AQ83" s="9">
        <v>473.7319</v>
      </c>
      <c r="AR83" s="46">
        <v>1424</v>
      </c>
      <c r="AS83" s="378">
        <f t="shared" si="32"/>
        <v>-1.4170735000107015E-2</v>
      </c>
      <c r="AT83" s="486">
        <f t="shared" si="4"/>
        <v>465.23278373500006</v>
      </c>
      <c r="AU83" s="120"/>
      <c r="AV83" s="369"/>
      <c r="AW83" s="378"/>
      <c r="AX83" s="486">
        <f t="shared" si="5"/>
        <v>444.22187073500004</v>
      </c>
      <c r="AY83" s="120">
        <v>445.22972073500006</v>
      </c>
      <c r="AZ83" s="378"/>
      <c r="BA83" s="378"/>
      <c r="BB83" s="33">
        <f t="shared" si="6"/>
        <v>928.47428547000004</v>
      </c>
      <c r="BC83" s="33">
        <v>928.34299999999996</v>
      </c>
      <c r="BD83" s="46">
        <v>16.03</v>
      </c>
      <c r="BE83" s="92">
        <f t="shared" si="31"/>
        <v>-0.13128547000007984</v>
      </c>
      <c r="BF83" s="435">
        <f t="shared" si="7"/>
        <v>464.74078073500004</v>
      </c>
      <c r="BG83" s="9">
        <v>464.60820000000001</v>
      </c>
      <c r="BH83" s="46">
        <v>124</v>
      </c>
      <c r="BI83" s="378">
        <f t="shared" si="27"/>
        <v>-0.1325807350000332</v>
      </c>
      <c r="BJ83" s="9">
        <f t="shared" si="8"/>
        <v>1109.5449414700001</v>
      </c>
      <c r="BK83" s="436">
        <v>1.0072760000000001</v>
      </c>
      <c r="BL83" s="353">
        <v>162.05279999999999</v>
      </c>
      <c r="BM83" s="202">
        <v>179.079374</v>
      </c>
      <c r="BN83" s="202">
        <v>221.10120000000001</v>
      </c>
      <c r="BO83" s="202">
        <v>204.07462200000001</v>
      </c>
      <c r="BP83" s="437">
        <v>180.06338</v>
      </c>
      <c r="BQ83">
        <f t="shared" si="9"/>
        <v>1109.5449520000002</v>
      </c>
      <c r="BR83">
        <f t="shared" si="10"/>
        <v>473.74607600000013</v>
      </c>
      <c r="BS83" s="438">
        <v>18.010565</v>
      </c>
      <c r="BT83" s="7">
        <v>36.021129999999999</v>
      </c>
      <c r="BU83" s="279">
        <v>54.031694999999999</v>
      </c>
      <c r="BV83" s="74">
        <v>150.05282399999999</v>
      </c>
      <c r="BW83" s="439">
        <f t="shared" si="11"/>
        <v>545.76718823500005</v>
      </c>
      <c r="BX83" s="9" t="s">
        <v>74</v>
      </c>
      <c r="BY83" s="9"/>
      <c r="BZ83" s="46"/>
      <c r="CA83" s="118">
        <f t="shared" si="12"/>
        <v>536.76190573500003</v>
      </c>
      <c r="CB83" s="9">
        <v>536.5616</v>
      </c>
      <c r="CC83" s="92">
        <f>CB83-CA83</f>
        <v>-0.20030573500002902</v>
      </c>
      <c r="CD83" s="46">
        <v>16.47</v>
      </c>
      <c r="CE83" s="440">
        <f t="shared" si="13"/>
        <v>527.75662323500012</v>
      </c>
      <c r="CF83" s="9">
        <v>527.8614</v>
      </c>
      <c r="CG83" s="92">
        <f t="shared" si="0"/>
        <v>0.1047767649998832</v>
      </c>
      <c r="CH83" s="46">
        <v>159.19999999999999</v>
      </c>
      <c r="CI83" s="74">
        <f t="shared" si="14"/>
        <v>479.74605873500008</v>
      </c>
      <c r="CJ83" s="9" t="s">
        <v>74</v>
      </c>
      <c r="CK83" s="92"/>
      <c r="CL83" s="46"/>
      <c r="CM83" s="180">
        <v>120.04226</v>
      </c>
      <c r="CN83" s="26">
        <f t="shared" si="15"/>
        <v>494.7513407350001</v>
      </c>
      <c r="CO83" s="758">
        <v>494.40949999999998</v>
      </c>
      <c r="CP83" s="92">
        <f t="shared" si="16"/>
        <v>-0.34184073500011891</v>
      </c>
      <c r="CQ83" s="46">
        <v>230</v>
      </c>
      <c r="CR83" s="8" t="s">
        <v>775</v>
      </c>
      <c r="CS83" s="716">
        <v>358</v>
      </c>
      <c r="CU83" s="520">
        <v>23</v>
      </c>
      <c r="CW83" s="9">
        <f t="shared" si="17"/>
        <v>635.79887073500004</v>
      </c>
      <c r="CX83" s="598"/>
      <c r="CY83" s="92">
        <f t="shared" si="28"/>
        <v>-635.79887073500004</v>
      </c>
      <c r="CZ83" s="46"/>
      <c r="DA83" s="753">
        <v>90.031694999999999</v>
      </c>
      <c r="DB83" s="9">
        <f t="shared" si="18"/>
        <v>509.75662323500006</v>
      </c>
      <c r="DD83" s="92">
        <f t="shared" si="19"/>
        <v>-509.75662323500006</v>
      </c>
      <c r="DE83" s="46"/>
      <c r="DF83" s="434">
        <v>270.09508399999999</v>
      </c>
      <c r="DG83" s="9">
        <f t="shared" si="20"/>
        <v>419.72492873500005</v>
      </c>
      <c r="DH83" s="9"/>
      <c r="DI83" s="92"/>
      <c r="DJ83" s="9"/>
      <c r="DK83" s="9"/>
      <c r="DL83" s="9"/>
      <c r="DM83" s="37">
        <v>204.07462200000001</v>
      </c>
      <c r="DN83" s="9">
        <f t="shared" si="21"/>
        <v>904.46304347000012</v>
      </c>
      <c r="DO83" s="9"/>
      <c r="DP83" s="46"/>
      <c r="DQ83" s="92"/>
      <c r="DR83" s="118">
        <f t="shared" si="22"/>
        <v>452.73515973500008</v>
      </c>
      <c r="DS83" s="9"/>
      <c r="DT83" s="46"/>
      <c r="DU83" s="92">
        <f t="shared" si="29"/>
        <v>-452.73515973500008</v>
      </c>
      <c r="DV83" s="9"/>
      <c r="DW83" s="9"/>
      <c r="DX83" s="9"/>
      <c r="DY83" s="9"/>
      <c r="DZ83" s="9"/>
      <c r="EA83" s="9"/>
      <c r="EB83" s="9"/>
      <c r="EC83" s="9"/>
    </row>
    <row r="84" spans="4:133">
      <c r="D84" s="716">
        <v>2417</v>
      </c>
      <c r="E84" s="11"/>
      <c r="F84">
        <v>92</v>
      </c>
      <c r="G84" s="697" t="s">
        <v>710</v>
      </c>
      <c r="H84" s="705"/>
      <c r="I84" t="s">
        <v>604</v>
      </c>
      <c r="J84" s="46">
        <v>1.14E-2</v>
      </c>
      <c r="K84" s="2">
        <v>197.9</v>
      </c>
      <c r="L84" s="698">
        <v>2</v>
      </c>
      <c r="M84">
        <v>790.40943824676697</v>
      </c>
      <c r="N84">
        <v>790.40711596838503</v>
      </c>
      <c r="O84">
        <v>1579.81160002353</v>
      </c>
      <c r="P84">
        <v>1579.80695547</v>
      </c>
      <c r="Q84">
        <v>2.9399500472331299</v>
      </c>
      <c r="R84" t="s">
        <v>30</v>
      </c>
      <c r="S84" t="s">
        <v>569</v>
      </c>
      <c r="T84">
        <v>197.91602329409099</v>
      </c>
      <c r="U84">
        <v>7.2212913204340898</v>
      </c>
      <c r="V84" t="s">
        <v>32</v>
      </c>
      <c r="W84" t="s">
        <v>33</v>
      </c>
      <c r="X84" t="s">
        <v>711</v>
      </c>
      <c r="Y84" t="s">
        <v>712</v>
      </c>
      <c r="Z84">
        <v>51.303100000000001</v>
      </c>
      <c r="AB84">
        <v>1578.8043</v>
      </c>
      <c r="AC84" s="9">
        <v>1578.7997</v>
      </c>
      <c r="AD84" s="72">
        <f t="shared" si="2"/>
        <v>1417.7541554700001</v>
      </c>
      <c r="AE84" s="70" t="s">
        <v>180</v>
      </c>
      <c r="AF84" s="79"/>
      <c r="AG84" s="619"/>
      <c r="AH84" s="82">
        <f t="shared" si="23"/>
        <v>1400.7275814700001</v>
      </c>
      <c r="AI84" s="70">
        <v>1400.7275814700001</v>
      </c>
      <c r="AJ84" s="619"/>
      <c r="AK84" s="619">
        <f t="shared" si="24"/>
        <v>0</v>
      </c>
      <c r="AL84" s="82">
        <f t="shared" si="25"/>
        <v>1375.73233347</v>
      </c>
      <c r="AM84" s="70">
        <v>1375.73233347</v>
      </c>
      <c r="AN84" s="619"/>
      <c r="AO84" s="619">
        <f t="shared" si="26"/>
        <v>0</v>
      </c>
      <c r="AP84" s="434">
        <f t="shared" si="3"/>
        <v>709.38071573500008</v>
      </c>
      <c r="AQ84" s="9">
        <v>709.59529999999995</v>
      </c>
      <c r="AR84" s="46">
        <v>566.79999999999995</v>
      </c>
      <c r="AS84" s="378">
        <f t="shared" si="32"/>
        <v>0.21458426499987127</v>
      </c>
      <c r="AT84" s="486">
        <f t="shared" si="4"/>
        <v>700.86742873500009</v>
      </c>
      <c r="AU84" s="120"/>
      <c r="AV84" s="369"/>
      <c r="AW84" s="378"/>
      <c r="AX84" s="486">
        <f t="shared" si="5"/>
        <v>679.85651573500002</v>
      </c>
      <c r="AY84" s="120">
        <v>680.86436573500009</v>
      </c>
      <c r="AZ84" s="378"/>
      <c r="BA84" s="378"/>
      <c r="BB84" s="33">
        <f t="shared" si="6"/>
        <v>1399.74357547</v>
      </c>
      <c r="BC84" s="33" t="s">
        <v>74</v>
      </c>
      <c r="BD84" s="46"/>
      <c r="BE84" s="92"/>
      <c r="BF84" s="435">
        <f t="shared" si="7"/>
        <v>700.37542573500002</v>
      </c>
      <c r="BG84" s="9">
        <v>700.38130000000001</v>
      </c>
      <c r="BH84" s="46">
        <v>84.56</v>
      </c>
      <c r="BI84" s="378">
        <f t="shared" si="27"/>
        <v>5.8742649999885543E-3</v>
      </c>
      <c r="BJ84" s="9">
        <f t="shared" si="8"/>
        <v>1580.8142314700001</v>
      </c>
      <c r="BK84" s="436">
        <v>1.0072760000000001</v>
      </c>
      <c r="BL84" s="353">
        <v>162.05279999999999</v>
      </c>
      <c r="BM84" s="202">
        <v>179.079374</v>
      </c>
      <c r="BN84" s="202">
        <v>221.10120000000001</v>
      </c>
      <c r="BO84" s="202">
        <v>204.07462200000001</v>
      </c>
      <c r="BP84" s="437">
        <v>180.06338</v>
      </c>
      <c r="BQ84">
        <f t="shared" si="9"/>
        <v>1580.8142520000001</v>
      </c>
      <c r="BR84">
        <f t="shared" si="10"/>
        <v>709.3807260000001</v>
      </c>
      <c r="BS84" s="438">
        <v>18.010565</v>
      </c>
      <c r="BT84" s="7">
        <v>36.021129999999999</v>
      </c>
      <c r="BU84" s="279">
        <v>54.031694999999999</v>
      </c>
      <c r="BV84" s="74">
        <v>150.05282399999999</v>
      </c>
      <c r="BW84" s="439">
        <f t="shared" si="11"/>
        <v>781.40183323500003</v>
      </c>
      <c r="BX84" s="9" t="s">
        <v>74</v>
      </c>
      <c r="BY84" s="9"/>
      <c r="BZ84" s="46"/>
      <c r="CA84" s="118">
        <f t="shared" si="12"/>
        <v>772.39655073500001</v>
      </c>
      <c r="CB84" s="9">
        <v>772.34810000000004</v>
      </c>
      <c r="CC84" s="92">
        <f>CB84-CA84</f>
        <v>-4.8450734999960332E-2</v>
      </c>
      <c r="CD84" s="46">
        <v>4.7990000000000004</v>
      </c>
      <c r="CE84" s="440">
        <f t="shared" si="13"/>
        <v>763.3912682350001</v>
      </c>
      <c r="CF84" s="9">
        <v>763.34810000000004</v>
      </c>
      <c r="CG84" s="92">
        <f t="shared" si="0"/>
        <v>-4.3168235000052846E-2</v>
      </c>
      <c r="CH84" s="46">
        <v>39.26</v>
      </c>
      <c r="CI84" s="74">
        <f t="shared" si="14"/>
        <v>715.380703735</v>
      </c>
      <c r="CJ84" s="9">
        <v>715.15449999999998</v>
      </c>
      <c r="CK84" s="92">
        <f t="shared" si="1"/>
        <v>-0.22620373500001278</v>
      </c>
      <c r="CL84" s="46">
        <v>118.3</v>
      </c>
      <c r="CM84" s="180">
        <v>120.04226</v>
      </c>
      <c r="CN84" s="26">
        <f t="shared" si="15"/>
        <v>730.38598573500008</v>
      </c>
      <c r="CO84" s="9">
        <v>730.6037</v>
      </c>
      <c r="CP84" s="92">
        <f t="shared" si="16"/>
        <v>0.21771426499992685</v>
      </c>
      <c r="CQ84" s="46">
        <v>346.5</v>
      </c>
      <c r="CS84" s="716">
        <v>2417</v>
      </c>
      <c r="CU84" s="520">
        <v>24</v>
      </c>
      <c r="CW84" s="9">
        <f t="shared" si="17"/>
        <v>871.43351573500001</v>
      </c>
      <c r="CX84" s="598"/>
      <c r="CY84" s="92">
        <f t="shared" si="28"/>
        <v>-871.43351573500001</v>
      </c>
      <c r="CZ84" s="46"/>
      <c r="DA84" s="753">
        <v>90.031694999999999</v>
      </c>
      <c r="DB84" s="9">
        <f t="shared" si="18"/>
        <v>745.3912682350001</v>
      </c>
      <c r="DD84" s="92">
        <f t="shared" si="19"/>
        <v>-745.3912682350001</v>
      </c>
      <c r="DE84" s="46"/>
      <c r="DF84" s="434">
        <v>270.09508399999999</v>
      </c>
      <c r="DG84" s="9">
        <f t="shared" si="20"/>
        <v>655.35957373500003</v>
      </c>
      <c r="DH84" s="9"/>
      <c r="DI84" s="92"/>
      <c r="DJ84" s="9"/>
      <c r="DK84" s="9"/>
      <c r="DL84" s="9"/>
      <c r="DM84" s="37">
        <v>204.07462200000001</v>
      </c>
      <c r="DN84" s="9">
        <f t="shared" si="21"/>
        <v>1375.73233347</v>
      </c>
      <c r="DO84" s="9"/>
      <c r="DP84" s="46"/>
      <c r="DQ84" s="92"/>
      <c r="DR84" s="118">
        <f t="shared" si="22"/>
        <v>688.369804735</v>
      </c>
      <c r="DS84" s="9"/>
      <c r="DT84" s="46"/>
      <c r="DU84" s="92">
        <f t="shared" si="29"/>
        <v>-688.369804735</v>
      </c>
      <c r="DV84" s="9"/>
      <c r="DW84" s="9"/>
      <c r="DX84" s="9"/>
      <c r="DY84" s="9"/>
      <c r="DZ84" s="9"/>
      <c r="EA84" s="9"/>
      <c r="EB84" s="9"/>
      <c r="EC84" s="9"/>
    </row>
    <row r="85" spans="4:133">
      <c r="D85" s="716">
        <v>8210</v>
      </c>
      <c r="E85" s="11" t="s">
        <v>776</v>
      </c>
      <c r="F85">
        <v>92</v>
      </c>
      <c r="G85" s="697" t="s">
        <v>713</v>
      </c>
      <c r="H85" s="705"/>
      <c r="I85" t="s">
        <v>604</v>
      </c>
      <c r="J85" s="46">
        <v>2.52E-4</v>
      </c>
      <c r="K85" s="2">
        <v>244.5</v>
      </c>
      <c r="L85" s="698">
        <v>2</v>
      </c>
      <c r="M85">
        <v>1034.0227422717201</v>
      </c>
      <c r="N85">
        <v>1034.0210259683799</v>
      </c>
      <c r="O85">
        <v>2067.0382080734298</v>
      </c>
      <c r="P85">
        <v>2067.0347754700001</v>
      </c>
      <c r="Q85">
        <v>1.660641357097</v>
      </c>
      <c r="R85" t="s">
        <v>30</v>
      </c>
      <c r="S85" t="s">
        <v>569</v>
      </c>
      <c r="T85">
        <v>244.51154789564899</v>
      </c>
      <c r="U85">
        <v>44.565173726296599</v>
      </c>
      <c r="V85" t="s">
        <v>32</v>
      </c>
      <c r="W85" t="s">
        <v>33</v>
      </c>
      <c r="X85" t="s">
        <v>714</v>
      </c>
      <c r="Y85" t="s">
        <v>715</v>
      </c>
      <c r="Z85">
        <v>70.120400000000004</v>
      </c>
      <c r="AB85">
        <v>2066.0309000000002</v>
      </c>
      <c r="AC85" s="9">
        <v>2066.0275000000001</v>
      </c>
      <c r="AD85" s="72">
        <f t="shared" si="2"/>
        <v>1904.9819754700002</v>
      </c>
      <c r="AE85" s="70" t="s">
        <v>93</v>
      </c>
      <c r="AF85" s="79"/>
      <c r="AG85" s="619"/>
      <c r="AH85" s="82">
        <f t="shared" si="23"/>
        <v>1887.9554014700002</v>
      </c>
      <c r="AI85" s="70">
        <v>1887.9554014700002</v>
      </c>
      <c r="AJ85" s="619"/>
      <c r="AK85" s="619">
        <f t="shared" si="24"/>
        <v>0</v>
      </c>
      <c r="AL85" s="82">
        <f t="shared" si="25"/>
        <v>1862.96015347</v>
      </c>
      <c r="AM85" s="70">
        <v>1862.96015347</v>
      </c>
      <c r="AN85" s="619"/>
      <c r="AO85" s="619">
        <f t="shared" si="26"/>
        <v>0</v>
      </c>
      <c r="AP85" s="434">
        <f t="shared" si="3"/>
        <v>952.994625735</v>
      </c>
      <c r="AQ85" s="70">
        <v>952.9443</v>
      </c>
      <c r="AR85" s="79">
        <v>193.9</v>
      </c>
      <c r="AS85" s="755">
        <f t="shared" si="32"/>
        <v>-5.0325735000001259E-2</v>
      </c>
      <c r="AT85" s="486">
        <f t="shared" si="4"/>
        <v>944.48133873500001</v>
      </c>
      <c r="AU85" s="756"/>
      <c r="AV85" s="749"/>
      <c r="AW85" s="755"/>
      <c r="AX85" s="486">
        <f t="shared" si="5"/>
        <v>923.47042573499994</v>
      </c>
      <c r="AY85" s="756">
        <v>924.47827573500001</v>
      </c>
      <c r="AZ85" s="755"/>
      <c r="BA85" s="755"/>
      <c r="BB85" s="33">
        <f t="shared" si="6"/>
        <v>1886.9713954700001</v>
      </c>
      <c r="BC85" s="33" t="s">
        <v>93</v>
      </c>
      <c r="BD85" s="46"/>
      <c r="BE85" s="92"/>
      <c r="BF85" s="435">
        <f t="shared" si="7"/>
        <v>943.98933573499994</v>
      </c>
      <c r="BG85" s="33">
        <v>944.28060000000005</v>
      </c>
      <c r="BH85" s="461">
        <v>115</v>
      </c>
      <c r="BI85" s="757">
        <f t="shared" si="27"/>
        <v>0.29126426500010894</v>
      </c>
      <c r="BJ85" s="33">
        <f t="shared" si="8"/>
        <v>2068.0420514699999</v>
      </c>
      <c r="BK85" s="436">
        <v>1.0072760000000001</v>
      </c>
      <c r="BL85" s="353">
        <v>162.05279999999999</v>
      </c>
      <c r="BM85" s="202">
        <v>179.079374</v>
      </c>
      <c r="BN85" s="202">
        <v>221.10120000000001</v>
      </c>
      <c r="BO85" s="202">
        <v>204.07462200000001</v>
      </c>
      <c r="BP85" s="437">
        <v>180.06338</v>
      </c>
      <c r="BQ85">
        <f t="shared" si="9"/>
        <v>2068.0420520000002</v>
      </c>
      <c r="BR85">
        <f t="shared" si="10"/>
        <v>952.99462600000015</v>
      </c>
      <c r="BS85" s="438">
        <v>18.010565</v>
      </c>
      <c r="BT85" s="7">
        <v>36.021129999999999</v>
      </c>
      <c r="BU85" s="279">
        <v>54.031694999999999</v>
      </c>
      <c r="BV85" s="74">
        <v>150.05282399999999</v>
      </c>
      <c r="BW85" s="439">
        <f t="shared" si="11"/>
        <v>1025.0157432349999</v>
      </c>
      <c r="BX85" s="9" t="s">
        <v>74</v>
      </c>
      <c r="BY85" s="9"/>
      <c r="BZ85" s="46"/>
      <c r="CA85" s="118">
        <f t="shared" si="12"/>
        <v>1016.0104607349999</v>
      </c>
      <c r="CB85" s="9" t="s">
        <v>74</v>
      </c>
      <c r="CC85" s="92"/>
      <c r="CD85" s="46"/>
      <c r="CE85" s="440">
        <f t="shared" si="13"/>
        <v>1007.005178235</v>
      </c>
      <c r="CF85" s="9" t="s">
        <v>74</v>
      </c>
      <c r="CG85" s="92"/>
      <c r="CH85" s="46"/>
      <c r="CI85" s="74">
        <f t="shared" si="14"/>
        <v>958.99461373500003</v>
      </c>
      <c r="CJ85" s="9">
        <v>958.69799999999998</v>
      </c>
      <c r="CK85" s="92">
        <f t="shared" si="1"/>
        <v>-0.29661373500005084</v>
      </c>
      <c r="CL85" s="46">
        <v>4.4619999999999997</v>
      </c>
      <c r="CM85" s="180">
        <v>120.04226</v>
      </c>
      <c r="CN85" s="26">
        <f t="shared" si="15"/>
        <v>973.999895735</v>
      </c>
      <c r="CO85" s="9">
        <v>973.81960000000004</v>
      </c>
      <c r="CP85" s="92">
        <f t="shared" si="16"/>
        <v>-0.18029573499995877</v>
      </c>
      <c r="CQ85" s="46">
        <v>53.44</v>
      </c>
      <c r="CS85" s="716">
        <v>8210</v>
      </c>
      <c r="CU85" s="520">
        <v>25</v>
      </c>
      <c r="CW85" s="9">
        <f t="shared" si="17"/>
        <v>1115.0474257349999</v>
      </c>
      <c r="CX85" s="598"/>
      <c r="CY85" s="92">
        <f t="shared" si="28"/>
        <v>-1115.0474257349999</v>
      </c>
      <c r="CZ85" s="46"/>
      <c r="DA85" s="753">
        <v>90.031694999999999</v>
      </c>
      <c r="DB85" s="9">
        <f t="shared" si="18"/>
        <v>989.00517823500002</v>
      </c>
      <c r="DD85" s="92">
        <f t="shared" si="19"/>
        <v>-989.00517823500002</v>
      </c>
      <c r="DE85" s="46"/>
      <c r="DF85" s="434">
        <v>270.09508399999999</v>
      </c>
      <c r="DG85" s="9">
        <f t="shared" si="20"/>
        <v>898.97348373499995</v>
      </c>
      <c r="DH85" s="9"/>
      <c r="DI85" s="92"/>
      <c r="DJ85" s="9"/>
      <c r="DK85" s="9"/>
      <c r="DL85" s="9"/>
      <c r="DM85" s="37">
        <v>204.07462200000001</v>
      </c>
      <c r="DN85" s="9">
        <f t="shared" si="21"/>
        <v>1862.96015347</v>
      </c>
      <c r="DO85" s="9"/>
      <c r="DP85" s="46"/>
      <c r="DQ85" s="92"/>
      <c r="DR85" s="118">
        <f t="shared" si="22"/>
        <v>931.98371473499992</v>
      </c>
      <c r="DS85" s="9"/>
      <c r="DT85" s="46"/>
      <c r="DU85" s="92">
        <f t="shared" si="29"/>
        <v>-931.98371473499992</v>
      </c>
      <c r="DV85" s="9"/>
      <c r="DW85" s="9"/>
      <c r="DX85" s="9"/>
      <c r="DY85" s="9"/>
      <c r="DZ85" s="9"/>
      <c r="EA85" s="9"/>
      <c r="EB85" s="9"/>
      <c r="EC85" s="9"/>
    </row>
    <row r="86" spans="4:133">
      <c r="D86" s="716">
        <v>6491</v>
      </c>
      <c r="E86" s="11" t="s">
        <v>777</v>
      </c>
      <c r="F86" s="52">
        <v>99</v>
      </c>
      <c r="G86" s="697" t="s">
        <v>722</v>
      </c>
      <c r="H86" s="705"/>
      <c r="I86" s="87" t="s">
        <v>723</v>
      </c>
      <c r="J86" s="46">
        <v>2.9E-5</v>
      </c>
      <c r="K86" s="2">
        <v>357.1</v>
      </c>
      <c r="L86" s="698">
        <v>2</v>
      </c>
      <c r="M86">
        <v>893.42639803516795</v>
      </c>
      <c r="N86">
        <v>893.42475096838496</v>
      </c>
      <c r="O86">
        <v>1785.8455196003399</v>
      </c>
      <c r="P86">
        <v>1785.8422254699999</v>
      </c>
      <c r="Q86">
        <v>1.8445808304076601</v>
      </c>
      <c r="R86" t="s">
        <v>30</v>
      </c>
      <c r="S86" t="s">
        <v>333</v>
      </c>
      <c r="T86">
        <v>321.40461137861502</v>
      </c>
      <c r="U86">
        <v>321.40461137861502</v>
      </c>
      <c r="V86" t="s">
        <v>32</v>
      </c>
      <c r="W86" t="s">
        <v>33</v>
      </c>
      <c r="X86" t="s">
        <v>724</v>
      </c>
      <c r="Y86" t="s">
        <v>725</v>
      </c>
      <c r="Z86">
        <v>58.990699999999997</v>
      </c>
      <c r="AB86">
        <v>1784.8381999999999</v>
      </c>
      <c r="AC86" s="9">
        <v>1784.8349000000001</v>
      </c>
      <c r="AD86" s="72">
        <f t="shared" si="2"/>
        <v>1623.78942547</v>
      </c>
      <c r="AE86" s="9"/>
      <c r="AF86" s="46"/>
      <c r="AG86" s="92">
        <f t="shared" ref="AG86:AG91" si="33">AE86-AD86</f>
        <v>-1623.78942547</v>
      </c>
      <c r="AH86" s="82">
        <f t="shared" si="23"/>
        <v>1606.76285147</v>
      </c>
      <c r="AI86" s="9">
        <v>1606.76285147</v>
      </c>
      <c r="AJ86" s="46"/>
      <c r="AK86" s="619">
        <f t="shared" si="24"/>
        <v>0</v>
      </c>
      <c r="AL86" s="82">
        <f t="shared" si="25"/>
        <v>1581.7676034699998</v>
      </c>
      <c r="AM86" s="70">
        <v>1581.7676034699998</v>
      </c>
      <c r="AN86" s="619"/>
      <c r="AO86" s="619">
        <f t="shared" si="26"/>
        <v>0</v>
      </c>
      <c r="AP86" s="434">
        <f t="shared" si="3"/>
        <v>812.39835073500001</v>
      </c>
      <c r="AQ86" s="9"/>
      <c r="AR86" s="46"/>
      <c r="AS86" s="378">
        <f t="shared" si="32"/>
        <v>-812.39835073500001</v>
      </c>
      <c r="AT86" s="486">
        <f t="shared" si="4"/>
        <v>803.88506373500002</v>
      </c>
      <c r="AU86" s="120"/>
      <c r="AV86" s="369"/>
      <c r="AW86" s="378"/>
      <c r="AX86" s="486">
        <f t="shared" si="5"/>
        <v>782.87415073499994</v>
      </c>
      <c r="AY86" s="120">
        <v>783.88200073500002</v>
      </c>
      <c r="AZ86" s="378"/>
      <c r="BA86" s="378"/>
      <c r="BB86" s="33">
        <f t="shared" si="6"/>
        <v>1605.7788454699999</v>
      </c>
      <c r="BC86" s="9"/>
      <c r="BD86" s="46"/>
      <c r="BE86" s="92">
        <f t="shared" si="31"/>
        <v>-1605.7788454699999</v>
      </c>
      <c r="BF86" s="435">
        <f t="shared" si="7"/>
        <v>803.39306073499995</v>
      </c>
      <c r="BG86" s="9"/>
      <c r="BH86" s="46"/>
      <c r="BI86" s="378">
        <f t="shared" si="27"/>
        <v>-803.39306073499995</v>
      </c>
      <c r="BJ86" s="9">
        <f t="shared" si="8"/>
        <v>1786.84950147</v>
      </c>
      <c r="BK86" s="436">
        <v>1.0072760000000001</v>
      </c>
      <c r="BL86" s="353">
        <v>162.05279999999999</v>
      </c>
      <c r="BM86" s="202">
        <v>179.079374</v>
      </c>
      <c r="BN86" s="202">
        <v>221.10120000000001</v>
      </c>
      <c r="BO86" s="202">
        <v>204.07462200000001</v>
      </c>
      <c r="BP86" s="437">
        <v>180.06338</v>
      </c>
      <c r="BQ86">
        <f t="shared" si="9"/>
        <v>1786.8494520000002</v>
      </c>
      <c r="BR86">
        <f t="shared" si="10"/>
        <v>812.39832600000011</v>
      </c>
      <c r="BS86" s="438">
        <v>18.010565</v>
      </c>
      <c r="BT86" s="7">
        <v>36.021129999999999</v>
      </c>
      <c r="BU86" s="279">
        <v>54.031694999999999</v>
      </c>
      <c r="BV86" s="74">
        <v>150.05282399999999</v>
      </c>
      <c r="BW86" s="439">
        <f t="shared" si="11"/>
        <v>884.41946823499995</v>
      </c>
      <c r="BX86" s="9" t="s">
        <v>74</v>
      </c>
      <c r="BY86" s="9"/>
      <c r="BZ86" s="46"/>
      <c r="CA86" s="118">
        <f t="shared" si="12"/>
        <v>875.41418573499993</v>
      </c>
      <c r="CB86" s="9">
        <v>875.53520000000003</v>
      </c>
      <c r="CC86" s="92">
        <f>CB86-CA86</f>
        <v>0.12101426500009893</v>
      </c>
      <c r="CD86" s="46">
        <v>37.93</v>
      </c>
      <c r="CE86" s="440">
        <f t="shared" si="13"/>
        <v>866.40890323500003</v>
      </c>
      <c r="CF86" s="9">
        <v>866.78800000000001</v>
      </c>
      <c r="CG86" s="92">
        <f t="shared" si="0"/>
        <v>0.37909676499998568</v>
      </c>
      <c r="CH86" s="46">
        <v>34.520000000000003</v>
      </c>
      <c r="CI86" s="74">
        <f t="shared" si="14"/>
        <v>818.39833873499992</v>
      </c>
      <c r="CJ86" s="9">
        <v>818.74919999999997</v>
      </c>
      <c r="CK86" s="92">
        <f t="shared" si="1"/>
        <v>0.35086126500004866</v>
      </c>
      <c r="CL86" s="46">
        <v>95.63</v>
      </c>
      <c r="CM86" s="180">
        <v>120.04226</v>
      </c>
      <c r="CN86" s="26">
        <f t="shared" si="15"/>
        <v>833.403620735</v>
      </c>
      <c r="CO86" s="9">
        <v>833.59259999999995</v>
      </c>
      <c r="CP86" s="92">
        <f t="shared" si="16"/>
        <v>0.18897926499994355</v>
      </c>
      <c r="CQ86" s="46">
        <v>236.3</v>
      </c>
      <c r="CS86" s="716">
        <v>6491</v>
      </c>
      <c r="CU86" s="520">
        <v>26</v>
      </c>
      <c r="CW86" s="9">
        <f t="shared" si="17"/>
        <v>974.45115073499994</v>
      </c>
      <c r="CX86" s="598"/>
      <c r="CY86" s="92">
        <f t="shared" si="28"/>
        <v>-974.45115073499994</v>
      </c>
      <c r="CZ86" s="46"/>
      <c r="DA86" s="753">
        <v>90.031694999999999</v>
      </c>
      <c r="DB86" s="9">
        <f t="shared" si="18"/>
        <v>848.40890323500003</v>
      </c>
      <c r="DD86" s="92">
        <f t="shared" si="19"/>
        <v>-848.40890323500003</v>
      </c>
      <c r="DE86" s="46"/>
      <c r="DF86" s="434">
        <v>270.09508399999999</v>
      </c>
      <c r="DG86" s="9">
        <f t="shared" si="20"/>
        <v>758.37720873499995</v>
      </c>
      <c r="DH86" s="9"/>
      <c r="DI86" s="92"/>
      <c r="DJ86" s="9"/>
      <c r="DK86" s="9"/>
      <c r="DL86" s="9"/>
      <c r="DM86" s="37">
        <v>204.07462200000001</v>
      </c>
      <c r="DN86" s="9">
        <f t="shared" si="21"/>
        <v>1581.7676034699998</v>
      </c>
      <c r="DO86" s="9"/>
      <c r="DP86" s="46"/>
      <c r="DQ86" s="92"/>
      <c r="DR86" s="118">
        <f t="shared" si="22"/>
        <v>791.38743973499993</v>
      </c>
      <c r="DS86" s="9"/>
      <c r="DT86" s="46"/>
      <c r="DU86" s="92">
        <f t="shared" si="29"/>
        <v>-791.38743973499993</v>
      </c>
      <c r="DV86" s="9"/>
      <c r="DW86" s="9"/>
      <c r="DX86" s="9"/>
      <c r="DY86" s="9"/>
      <c r="DZ86" s="9"/>
      <c r="EA86" s="9"/>
      <c r="EB86" s="9"/>
      <c r="EC86" s="9"/>
    </row>
    <row r="87" spans="4:133">
      <c r="D87" s="432">
        <v>754</v>
      </c>
      <c r="E87" s="40" t="s">
        <v>330</v>
      </c>
      <c r="F87" s="433">
        <v>23</v>
      </c>
      <c r="G87" s="2" t="s">
        <v>331</v>
      </c>
      <c r="H87" s="768"/>
      <c r="I87" t="s">
        <v>332</v>
      </c>
      <c r="J87" s="46">
        <v>2.7900000000000001E-2</v>
      </c>
      <c r="K87">
        <v>144.4</v>
      </c>
      <c r="L87">
        <v>2</v>
      </c>
      <c r="M87">
        <v>577.77759826821602</v>
      </c>
      <c r="N87">
        <v>577.78082596838499</v>
      </c>
      <c r="O87">
        <v>1154.5479200664299</v>
      </c>
      <c r="P87">
        <v>1154.55437547</v>
      </c>
      <c r="Q87">
        <v>-5.59125122697181</v>
      </c>
      <c r="R87" t="s">
        <v>30</v>
      </c>
      <c r="S87" t="s">
        <v>333</v>
      </c>
      <c r="T87">
        <v>7.5326382245141597</v>
      </c>
      <c r="U87">
        <v>7.5326382245141597</v>
      </c>
      <c r="V87" t="s">
        <v>32</v>
      </c>
      <c r="W87" t="s">
        <v>33</v>
      </c>
      <c r="X87" t="s">
        <v>334</v>
      </c>
      <c r="Y87" t="s">
        <v>335</v>
      </c>
      <c r="Z87">
        <v>24.601199999999999</v>
      </c>
      <c r="AB87">
        <v>1153.5406</v>
      </c>
      <c r="AC87">
        <v>1153.5471</v>
      </c>
      <c r="AD87" s="72">
        <f t="shared" si="2"/>
        <v>992.50157547000003</v>
      </c>
      <c r="AE87" s="72">
        <v>992.6952</v>
      </c>
      <c r="AF87" s="151">
        <v>14850</v>
      </c>
      <c r="AG87" s="92">
        <f t="shared" si="33"/>
        <v>0.19362452999996549</v>
      </c>
      <c r="AH87" s="82">
        <f t="shared" si="23"/>
        <v>975.47500146999994</v>
      </c>
      <c r="AI87" s="9">
        <v>975.47500146999994</v>
      </c>
      <c r="AJ87" s="46"/>
      <c r="AK87" s="619">
        <f t="shared" si="24"/>
        <v>0</v>
      </c>
      <c r="AL87" s="82">
        <f t="shared" si="25"/>
        <v>950.47975346999999</v>
      </c>
      <c r="AM87" s="70">
        <v>950.47975346999999</v>
      </c>
      <c r="AN87" s="619"/>
      <c r="AO87" s="619">
        <f t="shared" si="26"/>
        <v>0</v>
      </c>
      <c r="AP87" s="434">
        <f t="shared" si="3"/>
        <v>496.75442573500004</v>
      </c>
      <c r="AQ87" s="434">
        <v>497.03030000000001</v>
      </c>
      <c r="AR87" s="769">
        <v>424800</v>
      </c>
      <c r="AS87" s="378">
        <f t="shared" si="32"/>
        <v>0.27587426499997036</v>
      </c>
      <c r="AT87" s="486">
        <f t="shared" si="4"/>
        <v>488.24113873499999</v>
      </c>
      <c r="AU87" s="485">
        <v>488.43380000000002</v>
      </c>
      <c r="AV87" s="770">
        <v>28370</v>
      </c>
      <c r="AW87" s="378">
        <f>AU87-AT87</f>
        <v>0.19266126500002656</v>
      </c>
      <c r="AX87" s="486">
        <f t="shared" si="5"/>
        <v>467.23022573499998</v>
      </c>
      <c r="AY87" s="485">
        <v>467.58940000000001</v>
      </c>
      <c r="AZ87" s="770">
        <v>6848</v>
      </c>
      <c r="BA87" s="378">
        <f>AY87-AX87</f>
        <v>0.35917426500003558</v>
      </c>
      <c r="BB87" s="33">
        <f t="shared" si="6"/>
        <v>974.49099546999992</v>
      </c>
      <c r="BC87" s="33">
        <v>974.63040000000001</v>
      </c>
      <c r="BD87" s="461">
        <v>277.7</v>
      </c>
      <c r="BE87" s="92">
        <f t="shared" si="31"/>
        <v>0.13940453000009256</v>
      </c>
      <c r="BF87" s="435">
        <f t="shared" si="7"/>
        <v>487.74913573499998</v>
      </c>
      <c r="BG87" t="s">
        <v>74</v>
      </c>
      <c r="BJ87" s="9">
        <f t="shared" si="8"/>
        <v>1155.56165147</v>
      </c>
      <c r="BK87" s="436">
        <v>1.0072760000000001</v>
      </c>
      <c r="BL87" s="353">
        <v>162.05279999999999</v>
      </c>
      <c r="BM87" s="202">
        <v>179.079374</v>
      </c>
      <c r="BN87" s="202">
        <v>221.10120000000001</v>
      </c>
      <c r="BO87" s="202">
        <v>204.07462200000001</v>
      </c>
      <c r="BP87" s="437">
        <v>180.06338</v>
      </c>
      <c r="BQ87">
        <f t="shared" si="9"/>
        <v>1155.5616520000001</v>
      </c>
      <c r="BR87">
        <f t="shared" si="10"/>
        <v>496.75442600000008</v>
      </c>
      <c r="BS87" s="438">
        <v>18.010565</v>
      </c>
      <c r="BT87" s="7">
        <v>36.021129999999999</v>
      </c>
      <c r="BU87" s="279">
        <v>54.031694999999999</v>
      </c>
      <c r="BV87" s="74">
        <v>150.05282399999999</v>
      </c>
      <c r="BW87" s="439">
        <f t="shared" si="11"/>
        <v>568.77554323499999</v>
      </c>
      <c r="BX87" s="9" t="s">
        <v>74</v>
      </c>
      <c r="CA87" s="118">
        <f t="shared" si="12"/>
        <v>559.77026073499997</v>
      </c>
      <c r="CB87" t="s">
        <v>74</v>
      </c>
      <c r="CC87" s="92"/>
      <c r="CE87" s="440">
        <f t="shared" si="13"/>
        <v>550.76497823500006</v>
      </c>
      <c r="CF87" t="s">
        <v>74</v>
      </c>
      <c r="CG87" s="92"/>
      <c r="CI87" s="74">
        <f t="shared" si="14"/>
        <v>502.75441373500001</v>
      </c>
      <c r="CJ87" s="120">
        <v>503.06279999999998</v>
      </c>
      <c r="CK87" s="92">
        <f t="shared" si="1"/>
        <v>0.30838626499996735</v>
      </c>
      <c r="CL87" s="46">
        <v>2781</v>
      </c>
      <c r="CM87" s="180">
        <v>120.04226</v>
      </c>
      <c r="CN87" s="26">
        <f t="shared" si="15"/>
        <v>517.75969573500004</v>
      </c>
      <c r="CO87" s="771">
        <v>517.99040000000002</v>
      </c>
      <c r="CP87" s="623">
        <f t="shared" si="16"/>
        <v>0.23070426499998575</v>
      </c>
      <c r="CQ87" s="46">
        <v>81770</v>
      </c>
      <c r="CS87" s="432">
        <v>754</v>
      </c>
      <c r="CW87" s="9">
        <f t="shared" si="17"/>
        <v>658.80722573499997</v>
      </c>
      <c r="CX87" s="772">
        <v>658.4556</v>
      </c>
      <c r="CY87" s="747">
        <f t="shared" si="28"/>
        <v>-0.35162573499997052</v>
      </c>
      <c r="CZ87" s="46">
        <v>1163</v>
      </c>
      <c r="DA87" s="753">
        <v>90.031694999999999</v>
      </c>
      <c r="DB87" s="9">
        <f t="shared" si="18"/>
        <v>532.76497823500006</v>
      </c>
      <c r="DC87" t="s">
        <v>74</v>
      </c>
      <c r="DF87" s="434">
        <v>270.09508399999999</v>
      </c>
      <c r="DG87" s="129">
        <f t="shared" si="20"/>
        <v>442.73328373499999</v>
      </c>
      <c r="DH87" s="4">
        <v>442.58339999999998</v>
      </c>
      <c r="DI87" s="92">
        <f>DH87-DG87</f>
        <v>-0.14988373500000307</v>
      </c>
      <c r="DJ87" s="147">
        <v>707.8</v>
      </c>
      <c r="DL87" s="456"/>
      <c r="DM87" s="37">
        <v>204.07462200000001</v>
      </c>
      <c r="DN87" s="9">
        <f t="shared" si="21"/>
        <v>950.47975346999999</v>
      </c>
      <c r="DP87" s="432">
        <v>754</v>
      </c>
      <c r="DQ87" s="407"/>
      <c r="DR87" s="118">
        <f t="shared" si="22"/>
        <v>475.74351473500002</v>
      </c>
      <c r="DS87" s="7">
        <v>476.16090000000003</v>
      </c>
      <c r="DT87" s="123">
        <v>2576</v>
      </c>
      <c r="DU87" s="301">
        <f t="shared" si="29"/>
        <v>0.41738526500000717</v>
      </c>
      <c r="DW87" s="407"/>
    </row>
    <row r="88" spans="4:133">
      <c r="D88" s="696">
        <v>222</v>
      </c>
      <c r="E88">
        <v>1</v>
      </c>
      <c r="F88">
        <v>24</v>
      </c>
      <c r="G88" t="s">
        <v>263</v>
      </c>
      <c r="I88" t="s">
        <v>29</v>
      </c>
      <c r="J88" s="46">
        <v>1.0200000000000001E-3</v>
      </c>
      <c r="K88">
        <v>147.1</v>
      </c>
      <c r="L88">
        <v>2</v>
      </c>
      <c r="M88">
        <v>499.727390041832</v>
      </c>
      <c r="N88">
        <v>499.73027096838501</v>
      </c>
      <c r="O88">
        <v>998.447503613663</v>
      </c>
      <c r="P88">
        <v>998.45326547000002</v>
      </c>
      <c r="Q88">
        <v>-5.7707822048910202</v>
      </c>
      <c r="R88" t="s">
        <v>30</v>
      </c>
      <c r="S88" t="s">
        <v>31</v>
      </c>
      <c r="T88">
        <v>147.123048198296</v>
      </c>
      <c r="U88">
        <v>147.123048198296</v>
      </c>
      <c r="V88" t="s">
        <v>32</v>
      </c>
      <c r="W88" t="s">
        <v>33</v>
      </c>
      <c r="X88" t="s">
        <v>264</v>
      </c>
      <c r="Y88" t="s">
        <v>265</v>
      </c>
      <c r="Z88" s="598">
        <v>25.8018</v>
      </c>
      <c r="AB88">
        <v>997.4402</v>
      </c>
      <c r="AC88">
        <v>997.44600000000003</v>
      </c>
      <c r="AD88" s="72">
        <f t="shared" si="2"/>
        <v>836.40046546999997</v>
      </c>
      <c r="AE88" s="72">
        <v>836.56730000000005</v>
      </c>
      <c r="AF88" s="151">
        <v>42400</v>
      </c>
      <c r="AG88" s="92">
        <f t="shared" si="33"/>
        <v>0.16683453000007376</v>
      </c>
      <c r="AH88" s="82">
        <f t="shared" si="23"/>
        <v>819.37389146999999</v>
      </c>
      <c r="AI88" s="9">
        <v>819.55160000000001</v>
      </c>
      <c r="AJ88" s="510">
        <v>477.1</v>
      </c>
      <c r="AK88" s="619">
        <f t="shared" si="24"/>
        <v>0.17770853000001807</v>
      </c>
      <c r="AL88" s="82">
        <f t="shared" si="25"/>
        <v>794.37864347000004</v>
      </c>
      <c r="AM88" s="70" t="s">
        <v>74</v>
      </c>
      <c r="AN88" s="619"/>
      <c r="AO88" s="773"/>
      <c r="AP88" s="434">
        <f t="shared" si="3"/>
        <v>418.70387073500001</v>
      </c>
      <c r="AQ88" s="434">
        <v>418.94110000000001</v>
      </c>
      <c r="AR88" s="769">
        <v>299200</v>
      </c>
      <c r="AS88" s="378">
        <f t="shared" si="32"/>
        <v>0.2372292649999963</v>
      </c>
      <c r="AT88" s="486">
        <f t="shared" si="4"/>
        <v>410.19058373500002</v>
      </c>
      <c r="AU88" s="485">
        <v>410.00330000000002</v>
      </c>
      <c r="AV88" s="770">
        <v>8292</v>
      </c>
      <c r="AW88" s="378">
        <f t="shared" ref="AW88:AW91" si="34">AU88-AT88</f>
        <v>-0.18728373499999407</v>
      </c>
      <c r="AX88" s="486">
        <f t="shared" si="5"/>
        <v>389.17967073500006</v>
      </c>
      <c r="AY88" s="485" t="s">
        <v>74</v>
      </c>
      <c r="AZ88" s="770"/>
      <c r="BA88" s="378"/>
      <c r="BB88" s="33">
        <f t="shared" si="6"/>
        <v>818.38988547000008</v>
      </c>
      <c r="BC88" s="33">
        <v>818.54330000000004</v>
      </c>
      <c r="BD88" s="461">
        <v>76.319999999999993</v>
      </c>
      <c r="BE88" s="92">
        <f t="shared" si="31"/>
        <v>0.15341452999996363</v>
      </c>
      <c r="BF88" s="435">
        <f t="shared" si="7"/>
        <v>409.69858073500006</v>
      </c>
      <c r="BG88" s="9" t="s">
        <v>74</v>
      </c>
      <c r="BI88" s="92"/>
      <c r="BJ88" s="9">
        <f t="shared" si="8"/>
        <v>999.46054147000007</v>
      </c>
      <c r="BK88" s="436">
        <v>1.0072760000000001</v>
      </c>
      <c r="BL88" s="353">
        <v>162.05279999999999</v>
      </c>
      <c r="BM88" s="202">
        <v>179.079374</v>
      </c>
      <c r="BN88" s="202">
        <v>221.10120000000001</v>
      </c>
      <c r="BO88" s="202">
        <v>204.07462200000001</v>
      </c>
      <c r="BP88" s="437">
        <v>180.06338</v>
      </c>
      <c r="BQ88">
        <f t="shared" si="9"/>
        <v>999.46055200000001</v>
      </c>
      <c r="BR88">
        <f t="shared" si="10"/>
        <v>418.70387600000004</v>
      </c>
      <c r="BS88" s="438">
        <v>18.010565</v>
      </c>
      <c r="BT88" s="7">
        <v>36.021129999999999</v>
      </c>
      <c r="BU88" s="279">
        <v>54.031694999999999</v>
      </c>
      <c r="BV88" s="74">
        <v>150.05282399999999</v>
      </c>
      <c r="BW88" s="439">
        <f t="shared" si="11"/>
        <v>490.72498823500001</v>
      </c>
      <c r="BX88" t="s">
        <v>74</v>
      </c>
      <c r="BY88" s="92"/>
      <c r="CA88" s="118">
        <f t="shared" si="12"/>
        <v>481.71970573500005</v>
      </c>
      <c r="CB88" t="s">
        <v>74</v>
      </c>
      <c r="CC88" s="92"/>
      <c r="CE88" s="440">
        <f t="shared" si="13"/>
        <v>472.71442323500003</v>
      </c>
      <c r="CF88" s="279">
        <v>472.33139999999997</v>
      </c>
      <c r="CG88" s="352">
        <f t="shared" si="0"/>
        <v>-0.38302323500005286</v>
      </c>
      <c r="CH88" s="46">
        <v>2950</v>
      </c>
      <c r="CI88" s="74">
        <f t="shared" si="14"/>
        <v>424.70385873500004</v>
      </c>
      <c r="CJ88" s="741">
        <v>425.15940000000001</v>
      </c>
      <c r="CK88" s="737">
        <f t="shared" si="1"/>
        <v>0.45554126499996528</v>
      </c>
      <c r="CL88" s="46">
        <v>715.8</v>
      </c>
      <c r="CM88" s="180">
        <v>120.04226</v>
      </c>
      <c r="CN88" s="26">
        <f t="shared" si="15"/>
        <v>439.70914073500001</v>
      </c>
      <c r="CO88" s="26">
        <v>439.94850000000002</v>
      </c>
      <c r="CP88" s="623">
        <f t="shared" si="16"/>
        <v>0.23935926500001869</v>
      </c>
      <c r="CQ88" s="46">
        <v>68840</v>
      </c>
      <c r="CS88" s="696">
        <v>222</v>
      </c>
      <c r="CW88" s="9">
        <f t="shared" si="17"/>
        <v>580.75667073500006</v>
      </c>
      <c r="CX88" s="748">
        <v>580.35029999999995</v>
      </c>
      <c r="CY88" s="747">
        <f t="shared" si="28"/>
        <v>-0.40637073500010956</v>
      </c>
      <c r="CZ88" s="46">
        <v>183.6</v>
      </c>
      <c r="DA88" s="753">
        <v>90.031694999999999</v>
      </c>
      <c r="DB88" s="32">
        <f t="shared" si="18"/>
        <v>454.71442323500003</v>
      </c>
      <c r="DC88" s="32">
        <v>454.55470000000003</v>
      </c>
      <c r="DD88" s="92">
        <f>DC88-DB88</f>
        <v>-0.1597232350000013</v>
      </c>
      <c r="DE88" s="46">
        <v>3868</v>
      </c>
      <c r="DF88" s="434">
        <v>270.09508399999999</v>
      </c>
      <c r="DG88" s="129">
        <f t="shared" si="20"/>
        <v>364.68272873500007</v>
      </c>
      <c r="DH88" t="s">
        <v>74</v>
      </c>
      <c r="DI88" s="92"/>
      <c r="DJ88" s="46"/>
      <c r="DL88" s="456"/>
      <c r="DM88" s="37">
        <v>204.07462200000001</v>
      </c>
      <c r="DN88" s="9">
        <v>794.37864347000004</v>
      </c>
      <c r="DO88" t="s">
        <v>74</v>
      </c>
      <c r="DP88" s="696">
        <v>222</v>
      </c>
      <c r="DQ88" s="407"/>
      <c r="DR88" s="118">
        <f t="shared" si="22"/>
        <v>397.69295973500004</v>
      </c>
      <c r="DS88" s="7">
        <v>397.4307</v>
      </c>
      <c r="DT88" s="123">
        <v>117.4</v>
      </c>
      <c r="DU88" s="301">
        <f t="shared" si="29"/>
        <v>-0.26225973500004329</v>
      </c>
      <c r="DW88" s="407"/>
    </row>
    <row r="89" spans="4:133">
      <c r="D89" s="696">
        <v>1684</v>
      </c>
      <c r="E89">
        <v>1</v>
      </c>
      <c r="F89">
        <v>42</v>
      </c>
      <c r="G89" t="s">
        <v>527</v>
      </c>
      <c r="I89" t="s">
        <v>528</v>
      </c>
      <c r="J89" s="46">
        <v>4.89E-7</v>
      </c>
      <c r="K89">
        <v>377.6</v>
      </c>
      <c r="L89">
        <v>2</v>
      </c>
      <c r="M89">
        <v>605.78882335392495</v>
      </c>
      <c r="N89">
        <v>605.79225096838502</v>
      </c>
      <c r="O89">
        <v>1210.5703702378501</v>
      </c>
      <c r="P89">
        <v>1210.57722547</v>
      </c>
      <c r="Q89">
        <v>-5.6627797095968999</v>
      </c>
      <c r="R89" t="s">
        <v>30</v>
      </c>
      <c r="S89" t="s">
        <v>333</v>
      </c>
      <c r="T89">
        <v>377.56411643241501</v>
      </c>
      <c r="U89">
        <v>377.56411643241501</v>
      </c>
      <c r="V89" t="s">
        <v>32</v>
      </c>
      <c r="W89" t="s">
        <v>33</v>
      </c>
      <c r="X89" t="s">
        <v>529</v>
      </c>
      <c r="Y89" t="s">
        <v>530</v>
      </c>
      <c r="Z89" s="598">
        <v>35.494799999999998</v>
      </c>
      <c r="AB89">
        <v>1209.5631000000001</v>
      </c>
      <c r="AC89">
        <v>1209.5699</v>
      </c>
      <c r="AD89" s="72">
        <f t="shared" si="2"/>
        <v>1048.5244254700001</v>
      </c>
      <c r="AE89" s="72">
        <v>1048.6774</v>
      </c>
      <c r="AF89" s="151">
        <v>17230</v>
      </c>
      <c r="AG89" s="92">
        <f t="shared" si="33"/>
        <v>0.15297452999993766</v>
      </c>
      <c r="AH89" s="82">
        <f t="shared" si="23"/>
        <v>1031.4978514700001</v>
      </c>
      <c r="AI89" s="9">
        <v>1031.4978514700001</v>
      </c>
      <c r="AJ89" s="46"/>
      <c r="AK89" s="619">
        <f t="shared" si="24"/>
        <v>0</v>
      </c>
      <c r="AL89" s="82">
        <f t="shared" si="25"/>
        <v>1006.5026034700001</v>
      </c>
      <c r="AM89" s="70">
        <v>1006.5026034700001</v>
      </c>
      <c r="AN89" s="619"/>
      <c r="AO89" s="619">
        <f t="shared" si="26"/>
        <v>0</v>
      </c>
      <c r="AP89" s="434">
        <f t="shared" si="3"/>
        <v>524.76585073500007</v>
      </c>
      <c r="AQ89" s="434">
        <v>524.88649999999996</v>
      </c>
      <c r="AR89" s="769">
        <v>652900</v>
      </c>
      <c r="AS89" s="378">
        <f t="shared" si="32"/>
        <v>0.1206492649998836</v>
      </c>
      <c r="AT89" s="486">
        <f t="shared" si="4"/>
        <v>516.25256373500008</v>
      </c>
      <c r="AU89" s="485">
        <v>516.12289999999996</v>
      </c>
      <c r="AV89" s="770">
        <v>6677</v>
      </c>
      <c r="AW89" s="378">
        <f t="shared" si="34"/>
        <v>-0.12966373500012196</v>
      </c>
      <c r="AX89" s="486">
        <f t="shared" si="5"/>
        <v>495.24165073500001</v>
      </c>
      <c r="AY89" s="120" t="s">
        <v>93</v>
      </c>
      <c r="AZ89" s="369"/>
      <c r="BA89" s="378"/>
      <c r="BB89" s="33">
        <f t="shared" si="6"/>
        <v>1030.51384547</v>
      </c>
      <c r="BC89" s="33">
        <v>1030.6003000000001</v>
      </c>
      <c r="BD89" s="461">
        <v>294.8</v>
      </c>
      <c r="BE89" s="92">
        <f t="shared" si="31"/>
        <v>8.6454530000082741E-2</v>
      </c>
      <c r="BF89" s="435">
        <f t="shared" si="7"/>
        <v>515.76056073500001</v>
      </c>
      <c r="BG89" s="9" t="s">
        <v>74</v>
      </c>
      <c r="BI89" s="92"/>
      <c r="BJ89" s="9">
        <f t="shared" si="8"/>
        <v>1211.5845014700001</v>
      </c>
      <c r="BK89" s="436">
        <v>1.0072760000000001</v>
      </c>
      <c r="BL89" s="353">
        <v>162.05279999999999</v>
      </c>
      <c r="BM89" s="202">
        <v>179.079374</v>
      </c>
      <c r="BN89" s="202">
        <v>221.10120000000001</v>
      </c>
      <c r="BO89" s="202">
        <v>204.07462200000001</v>
      </c>
      <c r="BP89" s="437">
        <v>180.06338</v>
      </c>
      <c r="BQ89">
        <f t="shared" si="9"/>
        <v>1211.5844520000001</v>
      </c>
      <c r="BR89">
        <f t="shared" si="10"/>
        <v>524.76582600000006</v>
      </c>
      <c r="BS89" s="438">
        <v>18.010565</v>
      </c>
      <c r="BT89" s="7">
        <v>36.021129999999999</v>
      </c>
      <c r="BU89" s="279">
        <v>54.031694999999999</v>
      </c>
      <c r="BV89" s="74">
        <v>150.05282399999999</v>
      </c>
      <c r="BW89" s="439">
        <f t="shared" si="11"/>
        <v>596.78696823500002</v>
      </c>
      <c r="BX89" t="s">
        <v>74</v>
      </c>
      <c r="BY89" s="92"/>
      <c r="CA89" s="118">
        <f t="shared" si="12"/>
        <v>587.781685735</v>
      </c>
      <c r="CB89" t="s">
        <v>74</v>
      </c>
      <c r="CC89" s="92"/>
      <c r="CE89" s="440">
        <f t="shared" si="13"/>
        <v>578.77640323500009</v>
      </c>
      <c r="CF89" s="279">
        <v>578.69410000000005</v>
      </c>
      <c r="CG89" s="352">
        <f t="shared" si="0"/>
        <v>-8.2303235000040331E-2</v>
      </c>
      <c r="CH89" s="46">
        <v>3807</v>
      </c>
      <c r="CI89" s="74">
        <f t="shared" si="14"/>
        <v>530.76583873499999</v>
      </c>
      <c r="CJ89" s="774">
        <v>530.45809999999994</v>
      </c>
      <c r="CK89" s="92">
        <f t="shared" si="1"/>
        <v>-0.30773873500004356</v>
      </c>
      <c r="CL89" s="46">
        <v>8524</v>
      </c>
      <c r="CM89" s="180">
        <v>120.04226</v>
      </c>
      <c r="CN89" s="26">
        <f t="shared" si="15"/>
        <v>545.77112073500007</v>
      </c>
      <c r="CO89" s="26">
        <v>545.71900000000005</v>
      </c>
      <c r="CP89" s="623">
        <f t="shared" si="16"/>
        <v>-5.2120735000016793E-2</v>
      </c>
      <c r="CQ89" s="46">
        <v>26220</v>
      </c>
      <c r="CS89" s="696">
        <v>1684</v>
      </c>
      <c r="CW89" s="9">
        <f t="shared" si="17"/>
        <v>686.81865073500001</v>
      </c>
      <c r="CX89" s="748">
        <v>686.73609999999996</v>
      </c>
      <c r="CY89" s="747">
        <f t="shared" si="28"/>
        <v>-8.2550735000040731E-2</v>
      </c>
      <c r="CZ89" s="46">
        <v>1211</v>
      </c>
      <c r="DA89" s="753">
        <v>90.031694999999999</v>
      </c>
      <c r="DB89" s="32">
        <f t="shared" si="18"/>
        <v>560.77640323500009</v>
      </c>
      <c r="DC89" s="32">
        <v>560.50789999999995</v>
      </c>
      <c r="DD89" s="92">
        <f t="shared" ref="DD89:DD91" si="35">DC89-DB89</f>
        <v>-0.26850323500013928</v>
      </c>
      <c r="DE89" s="46">
        <v>4619</v>
      </c>
      <c r="DF89" s="434">
        <v>270.09508399999999</v>
      </c>
      <c r="DG89" s="434">
        <f t="shared" si="20"/>
        <v>470.74470873500002</v>
      </c>
      <c r="DH89" s="473">
        <v>470.9683</v>
      </c>
      <c r="DI89" s="92">
        <f t="shared" ref="DI89:DI91" si="36">DH89-DG89</f>
        <v>0.22359126499998183</v>
      </c>
      <c r="DJ89" s="46">
        <v>1955</v>
      </c>
      <c r="DL89" s="456"/>
      <c r="DM89" s="37">
        <v>204.07462200000001</v>
      </c>
      <c r="DN89" s="9">
        <v>1006.5026034700001</v>
      </c>
      <c r="DP89" s="696">
        <v>1684</v>
      </c>
      <c r="DQ89" s="407"/>
      <c r="DR89" s="118">
        <f t="shared" si="22"/>
        <v>503.75493973500005</v>
      </c>
      <c r="DS89" t="s">
        <v>74</v>
      </c>
      <c r="DT89" s="46"/>
      <c r="DU89" s="301"/>
      <c r="DW89" s="407"/>
    </row>
    <row r="90" spans="4:133">
      <c r="D90" s="696">
        <v>1189</v>
      </c>
      <c r="E90">
        <v>1</v>
      </c>
      <c r="F90">
        <v>80</v>
      </c>
      <c r="G90" t="s">
        <v>451</v>
      </c>
      <c r="H90" s="768"/>
      <c r="I90" t="s">
        <v>452</v>
      </c>
      <c r="J90" s="46">
        <v>6.1199999999999997E-5</v>
      </c>
      <c r="K90">
        <v>192.2</v>
      </c>
      <c r="L90">
        <v>2</v>
      </c>
      <c r="M90">
        <v>549.71649780303596</v>
      </c>
      <c r="N90">
        <v>549.71909096838499</v>
      </c>
      <c r="O90">
        <v>1098.42571913607</v>
      </c>
      <c r="P90">
        <v>1098.43090547</v>
      </c>
      <c r="Q90">
        <v>-4.7215841272269001</v>
      </c>
      <c r="R90" t="s">
        <v>30</v>
      </c>
      <c r="S90" t="s">
        <v>31</v>
      </c>
      <c r="T90">
        <v>192.24880965752999</v>
      </c>
      <c r="U90">
        <v>192.24880965752999</v>
      </c>
      <c r="V90" t="s">
        <v>32</v>
      </c>
      <c r="W90" t="s">
        <v>33</v>
      </c>
      <c r="X90" t="s">
        <v>453</v>
      </c>
      <c r="Y90" t="s">
        <v>454</v>
      </c>
      <c r="Z90" s="598">
        <v>29.9908</v>
      </c>
      <c r="AB90">
        <v>1097.4184</v>
      </c>
      <c r="AC90">
        <v>1097.4236000000001</v>
      </c>
      <c r="AD90" s="72">
        <f t="shared" si="2"/>
        <v>936.37810547000004</v>
      </c>
      <c r="AE90" s="72">
        <v>936.49649999999997</v>
      </c>
      <c r="AF90" s="151">
        <v>182500</v>
      </c>
      <c r="AG90" s="92">
        <f t="shared" si="33"/>
        <v>0.11839452999993227</v>
      </c>
      <c r="AH90" s="82">
        <f t="shared" si="23"/>
        <v>919.35153146999994</v>
      </c>
      <c r="AI90" s="9">
        <v>919.35153146999994</v>
      </c>
      <c r="AJ90" s="46"/>
      <c r="AK90" s="619">
        <f t="shared" si="24"/>
        <v>0</v>
      </c>
      <c r="AL90" s="82">
        <f t="shared" si="25"/>
        <v>894.35628346999999</v>
      </c>
      <c r="AM90" s="70">
        <v>894.35628346999999</v>
      </c>
      <c r="AN90" s="619"/>
      <c r="AO90" s="619">
        <f t="shared" si="26"/>
        <v>0</v>
      </c>
      <c r="AP90" s="434">
        <f t="shared" si="3"/>
        <v>468.69269073500004</v>
      </c>
      <c r="AQ90" s="434">
        <v>468.8605</v>
      </c>
      <c r="AR90" s="769">
        <v>6396000</v>
      </c>
      <c r="AS90" s="378">
        <f t="shared" si="32"/>
        <v>0.16780926499995985</v>
      </c>
      <c r="AT90" s="486">
        <f t="shared" si="4"/>
        <v>460.17940373499999</v>
      </c>
      <c r="AU90" s="485">
        <v>460.34609999999998</v>
      </c>
      <c r="AV90" s="770">
        <v>3224000</v>
      </c>
      <c r="AW90" s="378">
        <f t="shared" si="34"/>
        <v>0.16669626499998458</v>
      </c>
      <c r="AX90" s="486">
        <f t="shared" si="5"/>
        <v>439.16849073499998</v>
      </c>
      <c r="AY90" s="485">
        <v>439.26130000000001</v>
      </c>
      <c r="AZ90" s="770">
        <v>17490</v>
      </c>
      <c r="BA90" s="378">
        <f>AY90-AX90</f>
        <v>9.2809265000028063E-2</v>
      </c>
      <c r="BB90" s="33">
        <f t="shared" si="6"/>
        <v>918.36752546999992</v>
      </c>
      <c r="BC90" s="9" t="s">
        <v>74</v>
      </c>
      <c r="BD90" s="46"/>
      <c r="BE90" s="92"/>
      <c r="BF90" s="435">
        <f t="shared" si="7"/>
        <v>459.68740073499998</v>
      </c>
      <c r="BG90" s="9" t="s">
        <v>74</v>
      </c>
      <c r="BI90" s="92"/>
      <c r="BJ90" s="9">
        <f t="shared" si="8"/>
        <v>1099.43818147</v>
      </c>
      <c r="BK90" s="436">
        <v>1.0072760000000001</v>
      </c>
      <c r="BL90" s="353">
        <v>162.05279999999999</v>
      </c>
      <c r="BM90" s="202">
        <v>179.079374</v>
      </c>
      <c r="BN90" s="202">
        <v>221.10120000000001</v>
      </c>
      <c r="BO90" s="202">
        <v>204.07462200000001</v>
      </c>
      <c r="BP90" s="437">
        <v>180.06338</v>
      </c>
      <c r="BQ90">
        <f t="shared" si="9"/>
        <v>1099.4381520000002</v>
      </c>
      <c r="BR90">
        <f t="shared" si="10"/>
        <v>468.69267600000012</v>
      </c>
      <c r="BS90" s="438">
        <v>18.010565</v>
      </c>
      <c r="BT90" s="7">
        <v>36.021129999999999</v>
      </c>
      <c r="BU90" s="279">
        <v>54.031694999999999</v>
      </c>
      <c r="BV90" s="74">
        <v>150.05282399999999</v>
      </c>
      <c r="BW90" s="439">
        <f t="shared" si="11"/>
        <v>540.71380823499999</v>
      </c>
      <c r="BX90">
        <v>540.71380823499999</v>
      </c>
      <c r="BY90" s="92">
        <f t="shared" ref="BY90" si="37">BX90-BW90</f>
        <v>0</v>
      </c>
      <c r="CA90" s="118">
        <f t="shared" si="12"/>
        <v>531.70852573499997</v>
      </c>
      <c r="CB90" t="s">
        <v>74</v>
      </c>
      <c r="CC90" s="92"/>
      <c r="CE90" s="440">
        <f t="shared" si="13"/>
        <v>522.70324323500006</v>
      </c>
      <c r="CF90" t="s">
        <v>74</v>
      </c>
      <c r="CG90" s="92"/>
      <c r="CI90" s="74">
        <f t="shared" si="14"/>
        <v>474.69267873500002</v>
      </c>
      <c r="CJ90" s="741">
        <v>474.50150000000002</v>
      </c>
      <c r="CK90" s="737">
        <f t="shared" si="1"/>
        <v>-0.19117873499999405</v>
      </c>
      <c r="CL90" s="46">
        <v>16100</v>
      </c>
      <c r="CM90" s="180">
        <v>120.04226</v>
      </c>
      <c r="CN90" s="26">
        <f t="shared" si="15"/>
        <v>489.69796073500004</v>
      </c>
      <c r="CO90" s="26">
        <v>489.81979999999999</v>
      </c>
      <c r="CP90" s="623">
        <f t="shared" si="16"/>
        <v>0.12183926499994868</v>
      </c>
      <c r="CQ90" s="46">
        <v>428800</v>
      </c>
      <c r="CS90" s="696">
        <v>1189</v>
      </c>
      <c r="CW90" s="9">
        <f t="shared" si="17"/>
        <v>630.74549073499998</v>
      </c>
      <c r="CX90" s="9">
        <v>630.74549073499998</v>
      </c>
      <c r="CY90" s="92" t="s">
        <v>74</v>
      </c>
      <c r="CZ90" s="46"/>
      <c r="DA90" s="753">
        <v>90.031694999999999</v>
      </c>
      <c r="DB90" s="32">
        <f t="shared" si="18"/>
        <v>504.703243235</v>
      </c>
      <c r="DC90" s="32">
        <v>504.47579999999999</v>
      </c>
      <c r="DD90" s="92">
        <f t="shared" si="35"/>
        <v>-0.22744323500000974</v>
      </c>
      <c r="DE90" s="46">
        <v>14370</v>
      </c>
      <c r="DF90" s="434">
        <v>270.09508399999999</v>
      </c>
      <c r="DG90" s="434">
        <f t="shared" si="20"/>
        <v>414.67154873499999</v>
      </c>
      <c r="DH90" s="473">
        <v>414.3766</v>
      </c>
      <c r="DI90" s="92">
        <f t="shared" si="36"/>
        <v>-0.2949487349999913</v>
      </c>
      <c r="DJ90" s="46">
        <v>4569</v>
      </c>
      <c r="DL90" s="456"/>
      <c r="DM90" s="37">
        <v>204.07462200000001</v>
      </c>
      <c r="DN90" s="9">
        <v>894.35628346999999</v>
      </c>
      <c r="DP90" s="696">
        <v>1189</v>
      </c>
      <c r="DQ90" s="407"/>
      <c r="DR90" s="118">
        <f t="shared" si="22"/>
        <v>447.68177973500002</v>
      </c>
      <c r="DS90" s="7">
        <v>447.59410000000003</v>
      </c>
      <c r="DT90" s="123">
        <v>3760</v>
      </c>
      <c r="DU90" s="301">
        <f t="shared" si="29"/>
        <v>-8.7679734999994707E-2</v>
      </c>
      <c r="DW90" s="407"/>
    </row>
    <row r="91" spans="4:133">
      <c r="D91" s="696">
        <v>1603</v>
      </c>
      <c r="E91">
        <v>1</v>
      </c>
      <c r="F91">
        <v>133</v>
      </c>
      <c r="G91" t="s">
        <v>28</v>
      </c>
      <c r="H91" s="768"/>
      <c r="I91" t="s">
        <v>29</v>
      </c>
      <c r="J91" s="46">
        <v>1.88E-5</v>
      </c>
      <c r="K91" s="8">
        <v>354.2</v>
      </c>
      <c r="L91">
        <v>2</v>
      </c>
      <c r="M91">
        <v>719.85041831724595</v>
      </c>
      <c r="N91">
        <v>719.85337096838498</v>
      </c>
      <c r="O91">
        <v>1438.69356016449</v>
      </c>
      <c r="P91">
        <v>1438.69946547</v>
      </c>
      <c r="Q91">
        <v>-4.1046136802019797</v>
      </c>
      <c r="R91" t="s">
        <v>30</v>
      </c>
      <c r="S91" t="s">
        <v>31</v>
      </c>
      <c r="T91">
        <v>354.197849792809</v>
      </c>
      <c r="U91">
        <v>354.197849792809</v>
      </c>
      <c r="V91" t="s">
        <v>32</v>
      </c>
      <c r="W91" t="s">
        <v>33</v>
      </c>
      <c r="X91" t="s">
        <v>34</v>
      </c>
      <c r="Y91" t="s">
        <v>35</v>
      </c>
      <c r="Z91" s="598">
        <v>34.291800000000002</v>
      </c>
      <c r="AB91">
        <v>1437.6863000000001</v>
      </c>
      <c r="AC91">
        <v>1437.6922</v>
      </c>
      <c r="AD91" s="72">
        <f t="shared" si="2"/>
        <v>1276.64666547</v>
      </c>
      <c r="AE91" s="72">
        <v>1276.7574</v>
      </c>
      <c r="AF91" s="151">
        <v>9230</v>
      </c>
      <c r="AG91" s="92">
        <f t="shared" si="33"/>
        <v>0.11073452999994515</v>
      </c>
      <c r="AH91" s="82">
        <f t="shared" si="23"/>
        <v>1259.62009147</v>
      </c>
      <c r="AI91" s="9">
        <v>1259.62009147</v>
      </c>
      <c r="AJ91" s="46"/>
      <c r="AK91" s="619">
        <f t="shared" si="24"/>
        <v>0</v>
      </c>
      <c r="AL91" s="82">
        <f t="shared" si="25"/>
        <v>1234.6248434699999</v>
      </c>
      <c r="AM91" s="70">
        <v>1234.6248434699999</v>
      </c>
      <c r="AN91" s="619"/>
      <c r="AO91" s="619">
        <f t="shared" si="26"/>
        <v>0</v>
      </c>
      <c r="AP91" s="434">
        <f t="shared" si="3"/>
        <v>638.82697073500003</v>
      </c>
      <c r="AQ91" s="775">
        <v>639.15989999999999</v>
      </c>
      <c r="AR91" s="769">
        <v>1848000</v>
      </c>
      <c r="AS91" s="551">
        <f t="shared" si="32"/>
        <v>0.33292926499996156</v>
      </c>
      <c r="AT91" s="507">
        <f t="shared" si="4"/>
        <v>630.31368373500004</v>
      </c>
      <c r="AU91" s="776">
        <v>630.19740000000002</v>
      </c>
      <c r="AV91" s="777">
        <v>143200</v>
      </c>
      <c r="AW91" s="778">
        <f t="shared" si="34"/>
        <v>-0.11628373500002454</v>
      </c>
      <c r="AX91" s="507">
        <f t="shared" si="5"/>
        <v>609.30277073499997</v>
      </c>
      <c r="AY91" s="776">
        <v>609.42859999999996</v>
      </c>
      <c r="AZ91" s="777">
        <v>1476</v>
      </c>
      <c r="BA91" s="779">
        <f>AY91-AX91</f>
        <v>0.12582926499999303</v>
      </c>
      <c r="BB91" s="550">
        <f t="shared" si="6"/>
        <v>1258.6360854699999</v>
      </c>
      <c r="BC91" s="9" t="s">
        <v>74</v>
      </c>
      <c r="BD91" s="46"/>
      <c r="BE91" s="92"/>
      <c r="BF91" s="435">
        <f t="shared" si="7"/>
        <v>629.82168073499997</v>
      </c>
      <c r="BG91" s="780">
        <v>630.19740000000002</v>
      </c>
      <c r="BH91" s="781">
        <v>143200</v>
      </c>
      <c r="BI91" s="236">
        <f t="shared" ref="BI91" si="38">BG91-BF91</f>
        <v>0.37571926500004338</v>
      </c>
      <c r="BJ91" s="9">
        <f t="shared" si="8"/>
        <v>1439.70674147</v>
      </c>
      <c r="BK91" s="436">
        <v>1.0072760000000001</v>
      </c>
      <c r="BL91" s="353">
        <v>162.05279999999999</v>
      </c>
      <c r="BM91" s="202">
        <v>179.079374</v>
      </c>
      <c r="BN91" s="202">
        <v>221.10120000000001</v>
      </c>
      <c r="BO91" s="202">
        <v>204.07462200000001</v>
      </c>
      <c r="BP91" s="437">
        <v>180.06338</v>
      </c>
      <c r="BQ91">
        <f t="shared" si="9"/>
        <v>1439.7067520000001</v>
      </c>
      <c r="BR91">
        <f t="shared" si="10"/>
        <v>638.82697600000006</v>
      </c>
      <c r="BS91" s="438">
        <v>18.010565</v>
      </c>
      <c r="BT91" s="7">
        <v>36.021129999999999</v>
      </c>
      <c r="BU91" s="279">
        <v>54.031694999999999</v>
      </c>
      <c r="BV91" s="74">
        <v>150.05282399999999</v>
      </c>
      <c r="BW91" s="439">
        <f t="shared" si="11"/>
        <v>710.84808823499998</v>
      </c>
      <c r="BX91" t="s">
        <v>74</v>
      </c>
      <c r="BY91" s="92"/>
      <c r="CA91" s="118">
        <f t="shared" si="12"/>
        <v>701.84280573499996</v>
      </c>
      <c r="CB91" t="s">
        <v>74</v>
      </c>
      <c r="CC91" s="92" t="e">
        <f t="shared" ref="CC91" si="39">CB91-CA91</f>
        <v>#VALUE!</v>
      </c>
      <c r="CE91" s="440">
        <f t="shared" si="13"/>
        <v>692.83752323500005</v>
      </c>
      <c r="CF91" s="279">
        <v>693.05359999999996</v>
      </c>
      <c r="CG91" s="352">
        <f t="shared" si="0"/>
        <v>0.21607676499991157</v>
      </c>
      <c r="CH91" s="46">
        <v>14530</v>
      </c>
      <c r="CI91" s="74">
        <f t="shared" si="14"/>
        <v>644.82695873500006</v>
      </c>
      <c r="CJ91" s="741">
        <v>644.65779999999995</v>
      </c>
      <c r="CK91" s="737">
        <f t="shared" si="1"/>
        <v>-0.16915873500011003</v>
      </c>
      <c r="CL91" s="46">
        <v>9300</v>
      </c>
      <c r="CM91" s="180">
        <v>120.04226</v>
      </c>
      <c r="CN91" s="771">
        <f t="shared" si="15"/>
        <v>659.83224073500003</v>
      </c>
      <c r="CO91" s="771">
        <v>660.23659999999995</v>
      </c>
      <c r="CP91" s="782">
        <f t="shared" si="16"/>
        <v>0.40435926499992547</v>
      </c>
      <c r="CQ91" s="94">
        <v>187800</v>
      </c>
      <c r="CS91" s="696">
        <v>1603</v>
      </c>
      <c r="CW91" s="9">
        <f t="shared" si="17"/>
        <v>800.87977073499997</v>
      </c>
      <c r="CX91" s="9" t="s">
        <v>778</v>
      </c>
      <c r="CY91" s="92"/>
      <c r="CZ91" s="46"/>
      <c r="DA91" s="753">
        <v>90.031694999999999</v>
      </c>
      <c r="DB91" s="783">
        <f t="shared" si="18"/>
        <v>674.83752323500005</v>
      </c>
      <c r="DC91" s="783">
        <v>674.68060000000003</v>
      </c>
      <c r="DD91" s="330">
        <f t="shared" si="35"/>
        <v>-0.15692323500002203</v>
      </c>
      <c r="DE91" s="94">
        <v>22970</v>
      </c>
      <c r="DF91" s="434">
        <v>270.09508399999999</v>
      </c>
      <c r="DG91" s="434">
        <f t="shared" si="20"/>
        <v>584.80582873499998</v>
      </c>
      <c r="DH91" s="473">
        <v>584.7441</v>
      </c>
      <c r="DI91" s="92">
        <f t="shared" si="36"/>
        <v>-6.1728734999974222E-2</v>
      </c>
      <c r="DJ91" s="46">
        <v>2878</v>
      </c>
      <c r="DL91" s="456"/>
      <c r="DM91" s="37">
        <v>204.07462200000001</v>
      </c>
      <c r="DN91" s="9">
        <v>1234.6248434699999</v>
      </c>
      <c r="DO91" t="s">
        <v>74</v>
      </c>
      <c r="DP91" s="696">
        <v>1603</v>
      </c>
      <c r="DQ91" s="407"/>
      <c r="DR91" s="179">
        <f t="shared" si="22"/>
        <v>617.81605973499995</v>
      </c>
      <c r="DS91" s="107">
        <v>618.06889999999999</v>
      </c>
      <c r="DT91" s="298">
        <v>2760</v>
      </c>
      <c r="DU91" s="784">
        <f t="shared" si="29"/>
        <v>0.25284026500003165</v>
      </c>
      <c r="DW91" s="407"/>
    </row>
    <row r="92" spans="4:133">
      <c r="AD92" s="72"/>
      <c r="AG92" s="92"/>
      <c r="AH92" s="82"/>
      <c r="AI92" s="9"/>
      <c r="AJ92" s="46"/>
      <c r="AK92" s="619"/>
      <c r="AL92" s="82"/>
      <c r="AM92" s="70"/>
      <c r="AN92" s="619"/>
      <c r="AO92" s="619"/>
      <c r="AP92" s="434"/>
      <c r="AS92" s="378"/>
      <c r="AT92" s="486"/>
      <c r="AW92" s="378"/>
      <c r="AX92" s="486"/>
      <c r="BB92" s="33">
        <f t="shared" si="6"/>
        <v>-180.06338</v>
      </c>
      <c r="BF92" s="435" t="e">
        <f t="shared" si="7"/>
        <v>#DIV/0!</v>
      </c>
      <c r="BJ92" s="9">
        <f t="shared" si="8"/>
        <v>-1.0072760000000001</v>
      </c>
      <c r="BK92" s="436">
        <v>1.0072760000000001</v>
      </c>
      <c r="BL92" s="353">
        <v>162.05279999999999</v>
      </c>
      <c r="BM92" s="202">
        <v>179.079374</v>
      </c>
      <c r="BN92" s="202">
        <v>221.10120000000001</v>
      </c>
      <c r="BO92" s="202">
        <v>204.07462200000001</v>
      </c>
      <c r="BP92" s="437">
        <v>180.06338</v>
      </c>
      <c r="BQ92">
        <f t="shared" si="9"/>
        <v>0</v>
      </c>
      <c r="BR92" t="e">
        <f t="shared" si="10"/>
        <v>#DIV/0!</v>
      </c>
      <c r="BS92" s="438">
        <v>18.010565</v>
      </c>
      <c r="BT92" s="7">
        <v>36.021129999999999</v>
      </c>
      <c r="BU92" s="279">
        <v>54.031694999999999</v>
      </c>
      <c r="BV92" s="74">
        <v>150.05282399999999</v>
      </c>
      <c r="BW92" s="439" t="e">
        <f t="shared" si="11"/>
        <v>#DIV/0!</v>
      </c>
      <c r="CA92" s="118" t="e">
        <f t="shared" si="12"/>
        <v>#DIV/0!</v>
      </c>
      <c r="CE92" s="440" t="e">
        <f t="shared" si="13"/>
        <v>#DIV/0!</v>
      </c>
      <c r="CI92" s="9"/>
      <c r="CM92" s="180">
        <v>120.04226</v>
      </c>
      <c r="CN92" s="9"/>
      <c r="CW92" s="9" t="e">
        <f t="shared" si="17"/>
        <v>#DIV/0!</v>
      </c>
      <c r="DA92" s="753">
        <v>90.031694999999999</v>
      </c>
      <c r="DB92" s="9"/>
      <c r="DD92" s="92"/>
      <c r="DM92" s="37">
        <v>204.07462200000001</v>
      </c>
      <c r="DN92" s="9">
        <v>1234.6248434699999</v>
      </c>
      <c r="DR92" s="118" t="e">
        <f t="shared" si="22"/>
        <v>#DIV/0!</v>
      </c>
    </row>
    <row r="93" spans="4:133">
      <c r="D93" s="52">
        <v>18335</v>
      </c>
      <c r="E93" s="112" t="s">
        <v>785</v>
      </c>
      <c r="F93" s="41">
        <v>133</v>
      </c>
      <c r="G93" t="s">
        <v>222</v>
      </c>
      <c r="H93" s="209"/>
      <c r="I93" t="s">
        <v>29</v>
      </c>
      <c r="J93">
        <v>1.42E-7</v>
      </c>
      <c r="K93" s="210">
        <v>388.6</v>
      </c>
      <c r="L93" s="78">
        <v>2</v>
      </c>
      <c r="M93">
        <v>719.85041831724595</v>
      </c>
      <c r="N93">
        <v>719.85337096838498</v>
      </c>
      <c r="O93">
        <v>1438.69356016449</v>
      </c>
      <c r="P93">
        <v>1438.69946547</v>
      </c>
      <c r="Q93">
        <v>-4.1046136802019797</v>
      </c>
      <c r="R93" t="s">
        <v>30</v>
      </c>
      <c r="S93" t="s">
        <v>31</v>
      </c>
      <c r="T93">
        <v>388.61268881661903</v>
      </c>
      <c r="U93">
        <v>388.61268881661903</v>
      </c>
      <c r="V93" t="s">
        <v>32</v>
      </c>
      <c r="W93" s="91" t="s">
        <v>223</v>
      </c>
      <c r="X93" t="s">
        <v>224</v>
      </c>
      <c r="Y93" t="s">
        <v>225</v>
      </c>
      <c r="Z93">
        <v>34.288899999999998</v>
      </c>
      <c r="AB93" s="211">
        <v>1437.6863000000001</v>
      </c>
      <c r="AC93" s="211">
        <v>1437.6922</v>
      </c>
      <c r="AD93" s="72">
        <f>P93-BL93</f>
        <v>1276.64666547</v>
      </c>
      <c r="AH93" s="198">
        <f t="shared" si="23"/>
        <v>1259.62009147</v>
      </c>
      <c r="AL93" s="198">
        <f t="shared" si="25"/>
        <v>1234.6248434699999</v>
      </c>
      <c r="AP93" s="434">
        <f>(BJ93-BL93)/L93</f>
        <v>638.82697073500003</v>
      </c>
      <c r="AQ93">
        <v>638.82697073500003</v>
      </c>
      <c r="AR93" s="769">
        <v>4867</v>
      </c>
      <c r="AS93" s="378">
        <f t="shared" si="32"/>
        <v>0</v>
      </c>
      <c r="AT93" s="486">
        <f>(BJ93-BM93)/L93</f>
        <v>630.31368373500004</v>
      </c>
      <c r="AX93" s="486">
        <f>(BJ93-BN93)/L93</f>
        <v>609.30277073499997</v>
      </c>
      <c r="BB93" s="33">
        <f>P93-CH99</f>
        <v>1438.69946547</v>
      </c>
      <c r="BF93" s="435">
        <f>(BJ93-CH99)/L93</f>
        <v>719.853370735</v>
      </c>
      <c r="BJ93" s="9">
        <f t="shared" si="8"/>
        <v>1439.70674147</v>
      </c>
      <c r="BK93" s="436">
        <v>1.0072760000000001</v>
      </c>
      <c r="BL93" s="353">
        <v>162.05279999999999</v>
      </c>
      <c r="BM93" s="202">
        <v>179.079374</v>
      </c>
      <c r="BN93" s="202">
        <v>221.10120000000001</v>
      </c>
      <c r="BO93" s="202">
        <v>204.07462200000001</v>
      </c>
      <c r="BP93" s="437">
        <v>180.06338</v>
      </c>
      <c r="BQ93">
        <f t="shared" si="9"/>
        <v>1439.7067520000001</v>
      </c>
      <c r="BR93">
        <f t="shared" si="10"/>
        <v>638.82697600000006</v>
      </c>
      <c r="BS93" s="438">
        <v>18.010565</v>
      </c>
      <c r="BT93" s="7">
        <v>36.021129999999999</v>
      </c>
      <c r="BU93" s="279">
        <v>54.031694999999999</v>
      </c>
      <c r="BV93" s="74">
        <v>150.05282399999999</v>
      </c>
      <c r="BW93" s="439">
        <f t="shared" si="11"/>
        <v>710.84808823499998</v>
      </c>
      <c r="CA93" s="118">
        <f t="shared" si="12"/>
        <v>701.84280573499996</v>
      </c>
      <c r="CE93" s="440">
        <f t="shared" si="13"/>
        <v>692.83752323500005</v>
      </c>
      <c r="CI93" s="74">
        <f t="shared" si="14"/>
        <v>644.82695873500006</v>
      </c>
      <c r="CM93" s="180">
        <v>120.04226</v>
      </c>
      <c r="CN93" s="26"/>
      <c r="DA93" s="753">
        <v>91.031694999999999</v>
      </c>
      <c r="DB93" s="32">
        <f t="shared" si="18"/>
        <v>674.33752323500005</v>
      </c>
      <c r="DM93" s="37">
        <v>204.07462200000001</v>
      </c>
      <c r="DN93" s="9">
        <v>1234.6248434699999</v>
      </c>
      <c r="DP93" s="696">
        <v>18335</v>
      </c>
      <c r="DX93" t="s">
        <v>786</v>
      </c>
    </row>
    <row r="94" spans="4:133">
      <c r="AN94" s="786" t="s">
        <v>2</v>
      </c>
      <c r="AO94" s="786">
        <v>1606</v>
      </c>
      <c r="AP94" s="786" t="s">
        <v>146</v>
      </c>
      <c r="AQ94" s="2">
        <v>639.09720000000004</v>
      </c>
      <c r="AR94" s="510">
        <v>1861000</v>
      </c>
      <c r="AS94" s="773">
        <f>AQ94-AP91</f>
        <v>0.27022926500001176</v>
      </c>
      <c r="AT94" t="s">
        <v>787</v>
      </c>
      <c r="AU94" s="2">
        <v>630.33759999999995</v>
      </c>
      <c r="AV94" s="510">
        <v>107800</v>
      </c>
      <c r="AW94" s="773">
        <f>AU94-AT91</f>
        <v>2.3916264999911618E-2</v>
      </c>
      <c r="CM94" s="786" t="s">
        <v>186</v>
      </c>
      <c r="CN94" s="431" t="s">
        <v>788</v>
      </c>
      <c r="CO94" s="431">
        <v>659.51250000000005</v>
      </c>
      <c r="CP94" s="787">
        <f>CO94-CN91</f>
        <v>-0.31974073499998212</v>
      </c>
      <c r="CQ94" s="788">
        <v>21890</v>
      </c>
      <c r="DA94" s="786" t="s">
        <v>186</v>
      </c>
      <c r="DB94" s="431" t="s">
        <v>789</v>
      </c>
      <c r="DC94" s="431">
        <v>674.50789999999995</v>
      </c>
      <c r="DD94" s="787">
        <f>DC94-DB91</f>
        <v>-0.32962323500009916</v>
      </c>
      <c r="DE94" s="788">
        <v>20820</v>
      </c>
      <c r="DQ94" s="786" t="s">
        <v>186</v>
      </c>
      <c r="DR94" s="2" t="s">
        <v>790</v>
      </c>
      <c r="DS94" s="431">
        <v>617.36630000000002</v>
      </c>
      <c r="DT94" s="788">
        <v>350.3</v>
      </c>
      <c r="DU94" s="787">
        <f>DS94-DR91</f>
        <v>-0.44975973499992961</v>
      </c>
    </row>
    <row r="95" spans="4:133">
      <c r="BM95" s="9" t="e">
        <f>#REF!+#REF!</f>
        <v>#REF!</v>
      </c>
      <c r="BP95" t="s">
        <v>275</v>
      </c>
    </row>
    <row r="96" spans="4:133">
      <c r="BM96" s="9" t="e">
        <f>BM95+#REF!</f>
        <v>#REF!</v>
      </c>
    </row>
    <row r="97" spans="4:133">
      <c r="BO97" s="2">
        <v>181.1943</v>
      </c>
      <c r="BP97" s="773" t="e">
        <f>BO97-BM96</f>
        <v>#REF!</v>
      </c>
    </row>
    <row r="98" spans="4:133">
      <c r="BO98" s="2" t="s">
        <v>186</v>
      </c>
      <c r="BP98" s="2"/>
      <c r="CE98" s="202">
        <v>221.10120000000001</v>
      </c>
      <c r="CF98" s="37">
        <v>204.07462200000001</v>
      </c>
      <c r="CG98" s="202">
        <v>179.079374</v>
      </c>
      <c r="CH98" s="437">
        <v>180.06338</v>
      </c>
      <c r="CI98" s="353">
        <v>162.05279999999999</v>
      </c>
      <c r="CJ98" s="74">
        <v>150.05282399999999</v>
      </c>
      <c r="CK98" s="180">
        <v>120.04226</v>
      </c>
      <c r="CL98" s="442">
        <v>90.031694999999999</v>
      </c>
    </row>
    <row r="99" spans="4:133">
      <c r="AC99">
        <v>1196.5528999999999</v>
      </c>
      <c r="AD99" s="9"/>
      <c r="AE99" s="9"/>
      <c r="AF99" s="46"/>
      <c r="AG99" s="92"/>
      <c r="AH99" s="92"/>
      <c r="AI99" s="92"/>
      <c r="AJ99" s="92"/>
      <c r="AK99" s="92"/>
      <c r="AL99" s="92"/>
      <c r="AM99" s="92"/>
      <c r="AN99" s="92"/>
      <c r="AO99" s="92"/>
      <c r="AP99" s="9"/>
      <c r="AQ99" s="9"/>
      <c r="AR99" s="46"/>
      <c r="AS99" s="378"/>
      <c r="AT99" s="486"/>
      <c r="AU99" s="378"/>
      <c r="AV99" s="378"/>
      <c r="AW99" s="378"/>
      <c r="AX99" s="92"/>
      <c r="AY99" s="378"/>
      <c r="AZ99" s="378"/>
      <c r="BA99" s="378"/>
      <c r="BB99" s="9"/>
      <c r="BC99" s="9"/>
      <c r="BD99" s="46"/>
      <c r="BE99" s="378"/>
      <c r="BF99" s="9"/>
      <c r="BG99" s="789"/>
      <c r="BJ99" s="9"/>
      <c r="BK99" s="9"/>
      <c r="BL99" s="43"/>
      <c r="BM99" s="43"/>
      <c r="BN99" s="43"/>
      <c r="BO99" s="43"/>
      <c r="BP99" s="37"/>
      <c r="BW99" s="9"/>
      <c r="BX99" s="9"/>
      <c r="BY99" s="9"/>
      <c r="BZ99" s="46"/>
      <c r="CA99" s="9"/>
      <c r="CB99" s="9"/>
      <c r="CC99" s="9"/>
      <c r="CD99" s="46"/>
      <c r="CE99" s="9"/>
      <c r="CF99" s="9"/>
      <c r="CG99" s="9"/>
      <c r="CH99" s="46"/>
      <c r="CW99" s="9"/>
      <c r="CX99" s="598"/>
      <c r="CY99" s="92"/>
      <c r="CZ99" s="46"/>
      <c r="DA99" s="99"/>
      <c r="DB99" s="9"/>
      <c r="DD99" s="92"/>
      <c r="DE99" s="46"/>
      <c r="DM99" s="37">
        <v>204.07462200000001</v>
      </c>
      <c r="DN99" s="9">
        <f>P99-DM99</f>
        <v>-204.07462200000001</v>
      </c>
      <c r="DR99" s="118" t="e">
        <f t="shared" ref="DR99:DR105" si="40">(BJ99-DM99)/L99</f>
        <v>#DIV/0!</v>
      </c>
    </row>
    <row r="100" spans="4:133">
      <c r="AC100" s="9">
        <f>BL110</f>
        <v>162.05279999999999</v>
      </c>
      <c r="AD100" s="9" t="s">
        <v>791</v>
      </c>
      <c r="AE100" s="9"/>
      <c r="AF100" s="46"/>
      <c r="AG100" s="92"/>
      <c r="AH100" s="92"/>
      <c r="AI100" s="92"/>
      <c r="AJ100" s="92"/>
      <c r="AK100" s="92"/>
      <c r="AL100" s="92"/>
      <c r="AM100" s="92"/>
      <c r="AN100" s="92"/>
      <c r="AO100" s="92"/>
      <c r="AR100" s="46"/>
      <c r="AS100" s="378"/>
      <c r="AT100" s="486"/>
      <c r="AU100" s="378"/>
      <c r="AV100" s="378"/>
      <c r="AW100" s="378"/>
      <c r="AX100" s="92"/>
      <c r="AY100" s="378"/>
      <c r="AZ100" s="378"/>
      <c r="BA100" s="378"/>
      <c r="BB100" s="9"/>
      <c r="BC100" s="9"/>
      <c r="BD100" s="46"/>
      <c r="BE100" s="378"/>
      <c r="BF100" s="9"/>
      <c r="BG100" s="789"/>
      <c r="BJ100" s="9"/>
      <c r="BW100" s="9"/>
      <c r="BX100" s="9"/>
      <c r="BY100" s="9"/>
      <c r="BZ100" s="46"/>
      <c r="CA100" s="9"/>
      <c r="CB100" s="9"/>
      <c r="CC100" s="9"/>
      <c r="CD100" s="46"/>
      <c r="CE100" s="9"/>
      <c r="CF100" s="9"/>
      <c r="CG100" s="9"/>
      <c r="CH100" s="46"/>
      <c r="CW100" s="9"/>
      <c r="CX100" s="598"/>
      <c r="CY100" s="92"/>
      <c r="CZ100" s="46"/>
      <c r="DA100" s="99"/>
      <c r="DB100" s="9"/>
      <c r="DD100" s="92"/>
      <c r="DE100" s="46"/>
      <c r="DM100" s="37">
        <v>204.07462200000001</v>
      </c>
      <c r="DN100" s="9">
        <v>2734.92439947</v>
      </c>
      <c r="DR100" s="118" t="e">
        <f t="shared" si="40"/>
        <v>#DIV/0!</v>
      </c>
    </row>
    <row r="101" spans="4:133">
      <c r="D101" s="716">
        <v>1664</v>
      </c>
      <c r="E101" s="701" t="s">
        <v>56</v>
      </c>
      <c r="F101">
        <v>40</v>
      </c>
      <c r="G101" s="697" t="s">
        <v>792</v>
      </c>
      <c r="H101" s="705"/>
      <c r="I101" t="s">
        <v>589</v>
      </c>
      <c r="J101" s="46">
        <v>9.8799999999999998E-8</v>
      </c>
      <c r="K101" s="2">
        <v>535</v>
      </c>
      <c r="L101" s="698">
        <v>2</v>
      </c>
      <c r="M101">
        <v>715.83583447833701</v>
      </c>
      <c r="N101">
        <v>715.83464596838496</v>
      </c>
      <c r="O101">
        <v>1430.6643924866701</v>
      </c>
      <c r="P101">
        <v>1430.6620154699999</v>
      </c>
      <c r="Q101">
        <v>1.6614802433139</v>
      </c>
      <c r="R101" t="s">
        <v>30</v>
      </c>
      <c r="S101" t="s">
        <v>31</v>
      </c>
      <c r="T101">
        <v>534.98342735209303</v>
      </c>
      <c r="U101">
        <v>534.98342735209303</v>
      </c>
      <c r="V101" t="s">
        <v>32</v>
      </c>
      <c r="W101" t="s">
        <v>33</v>
      </c>
      <c r="X101" t="s">
        <v>663</v>
      </c>
      <c r="Y101" t="s">
        <v>664</v>
      </c>
      <c r="Z101">
        <v>52.673499999999997</v>
      </c>
      <c r="AB101">
        <v>1429.6570999999999</v>
      </c>
      <c r="AC101" s="9">
        <v>1429.6547</v>
      </c>
      <c r="AD101" s="72">
        <f>P101-BL101</f>
        <v>1268.60921547</v>
      </c>
      <c r="AE101" s="70">
        <v>1268.5825</v>
      </c>
      <c r="AF101" s="79">
        <v>175.3</v>
      </c>
      <c r="AG101" s="619">
        <f>AE101-AD101</f>
        <v>-2.6715469999999186E-2</v>
      </c>
      <c r="AH101" s="619"/>
      <c r="AI101" s="619"/>
      <c r="AJ101" s="619"/>
      <c r="AK101" s="619"/>
      <c r="AL101" s="619"/>
      <c r="AM101" s="619"/>
      <c r="AN101" s="619"/>
      <c r="AO101" s="619"/>
      <c r="AP101" s="434">
        <f>(BJ101-BL101)/L101</f>
        <v>634.80824573500001</v>
      </c>
      <c r="AQ101" s="70">
        <v>635.06539999999995</v>
      </c>
      <c r="AR101" s="79">
        <v>18090</v>
      </c>
      <c r="AS101" s="755">
        <f>AQ101-AP101</f>
        <v>0.2571542649999401</v>
      </c>
      <c r="AT101" s="486">
        <f>(BJ101-BM101)/L101</f>
        <v>715.83464573499998</v>
      </c>
      <c r="AU101" s="755"/>
      <c r="AV101" s="755"/>
      <c r="AW101" s="755"/>
      <c r="AX101" s="643">
        <f>(BJ101-BN101)/L101</f>
        <v>715.83464573499998</v>
      </c>
      <c r="AY101" s="755"/>
      <c r="AZ101" s="755"/>
      <c r="BA101" s="755"/>
      <c r="BB101" s="33">
        <f>P101-BP101</f>
        <v>1250.5986354699999</v>
      </c>
      <c r="BC101" s="33">
        <v>1250.5631000000001</v>
      </c>
      <c r="BD101" s="461">
        <v>38.83</v>
      </c>
      <c r="BE101" s="757">
        <f>BB101-BC101</f>
        <v>3.5535469999786073E-2</v>
      </c>
      <c r="BF101" s="435">
        <f>(BJ101-BP101)/L101</f>
        <v>625.80295573499995</v>
      </c>
      <c r="BG101" s="33">
        <v>626.13189999999997</v>
      </c>
      <c r="BH101" s="461">
        <v>3872</v>
      </c>
      <c r="BI101" s="757">
        <f>BG101-BF101</f>
        <v>0.32894426500001828</v>
      </c>
      <c r="BJ101" s="9">
        <f>P101+(L101-1)*BK101</f>
        <v>1431.66929147</v>
      </c>
      <c r="BK101" s="436">
        <v>1.0072760000000001</v>
      </c>
      <c r="BL101" s="353">
        <v>162.05279999999999</v>
      </c>
      <c r="BM101" s="353"/>
      <c r="BN101" s="353"/>
      <c r="BO101" s="353"/>
      <c r="BP101" s="437">
        <v>180.06338</v>
      </c>
      <c r="BQ101">
        <f>AC101+(L101*BK101)</f>
        <v>1431.6692520000001</v>
      </c>
      <c r="BR101">
        <f>(BQ101-BL101)/L101</f>
        <v>634.8082260000001</v>
      </c>
      <c r="BS101" s="438">
        <v>18.010565</v>
      </c>
      <c r="BT101" s="7">
        <v>36.021129999999999</v>
      </c>
      <c r="BU101" s="279">
        <v>54.031694999999999</v>
      </c>
      <c r="BV101" s="74">
        <v>150.05282399999999</v>
      </c>
      <c r="BW101" s="439">
        <f>(BJ101-BS101)/L101</f>
        <v>706.82936323499996</v>
      </c>
      <c r="BX101" s="9" t="s">
        <v>74</v>
      </c>
      <c r="BY101" s="9"/>
      <c r="BZ101" s="46"/>
      <c r="CA101" s="118">
        <f>(BJ101-BT101)/L101</f>
        <v>697.82408073499994</v>
      </c>
      <c r="CB101" s="9" t="s">
        <v>74</v>
      </c>
      <c r="CC101" s="92"/>
      <c r="CD101" s="46"/>
      <c r="CE101" s="440">
        <f>(BJ101-BU101)/L101</f>
        <v>688.81879823500003</v>
      </c>
      <c r="CF101" s="9">
        <v>688.58010000000002</v>
      </c>
      <c r="CG101" s="92">
        <f>CF101-CE101</f>
        <v>-0.2386982350000153</v>
      </c>
      <c r="CH101" s="46">
        <v>112</v>
      </c>
      <c r="CI101" s="74">
        <f>(BJ101-BV101)/L101</f>
        <v>640.80823373499993</v>
      </c>
      <c r="CJ101" s="9">
        <v>640.45249999999999</v>
      </c>
      <c r="CK101" s="92">
        <f>CJ101-CI101</f>
        <v>-0.35573373499994432</v>
      </c>
      <c r="CL101" s="46">
        <v>180.3</v>
      </c>
      <c r="CM101" s="441">
        <v>120.04226</v>
      </c>
      <c r="CN101" s="26">
        <f>(BJ101-CM101)/L101</f>
        <v>655.81351573500001</v>
      </c>
      <c r="CO101" s="9">
        <v>655.76179999999999</v>
      </c>
      <c r="CP101" s="92">
        <f>CO101-CN101</f>
        <v>-5.1715735000016139E-2</v>
      </c>
      <c r="CQ101" s="46">
        <v>629.1</v>
      </c>
      <c r="CS101" s="716">
        <v>1664</v>
      </c>
      <c r="CU101" s="520">
        <v>20</v>
      </c>
      <c r="CW101" s="9">
        <f>(BJ101+BL101)/L101</f>
        <v>796.86104573499995</v>
      </c>
      <c r="CX101" s="746"/>
      <c r="CY101" s="92">
        <f>CX101-CW101</f>
        <v>-796.86104573499995</v>
      </c>
      <c r="CZ101" s="46"/>
      <c r="DA101" s="442">
        <v>90.031694999999999</v>
      </c>
      <c r="DB101" s="9">
        <f>(BJ101-DA101)/L101</f>
        <v>670.81879823500003</v>
      </c>
      <c r="DD101" s="92">
        <f>DC101-DB101</f>
        <v>-670.81879823500003</v>
      </c>
      <c r="DE101" s="46"/>
      <c r="DF101" s="9"/>
      <c r="DG101" s="9"/>
      <c r="DH101" s="9"/>
      <c r="DI101" s="92"/>
      <c r="DJ101" s="9"/>
      <c r="DK101" s="9"/>
      <c r="DL101" s="9"/>
      <c r="DM101" s="37">
        <v>204.07462200000001</v>
      </c>
      <c r="DN101" s="9">
        <v>2855.7836274699998</v>
      </c>
      <c r="DP101" s="9"/>
      <c r="DQ101" s="9"/>
      <c r="DR101" s="118">
        <f t="shared" si="40"/>
        <v>613.79733473499994</v>
      </c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</row>
    <row r="102" spans="4:133">
      <c r="D102" s="696" t="s">
        <v>793</v>
      </c>
      <c r="E102" s="701" t="s">
        <v>56</v>
      </c>
      <c r="F102">
        <v>40</v>
      </c>
      <c r="G102" s="697" t="s">
        <v>588</v>
      </c>
      <c r="H102" s="705"/>
      <c r="I102" t="s">
        <v>589</v>
      </c>
      <c r="J102" s="46">
        <v>9.8799999999999998E-8</v>
      </c>
      <c r="K102" s="2">
        <v>535</v>
      </c>
      <c r="L102" s="698">
        <v>2</v>
      </c>
      <c r="M102">
        <v>715.83583447833701</v>
      </c>
      <c r="N102">
        <v>715.83464596838496</v>
      </c>
      <c r="O102">
        <v>1430.6643924866701</v>
      </c>
      <c r="P102">
        <v>1430.6620154699999</v>
      </c>
      <c r="Q102">
        <v>1.6614802433139</v>
      </c>
      <c r="R102" t="s">
        <v>30</v>
      </c>
      <c r="S102" t="s">
        <v>31</v>
      </c>
      <c r="T102">
        <v>534.98342735209303</v>
      </c>
      <c r="U102">
        <v>534.98342735209303</v>
      </c>
      <c r="V102" t="s">
        <v>32</v>
      </c>
      <c r="W102" t="s">
        <v>33</v>
      </c>
      <c r="X102" t="s">
        <v>663</v>
      </c>
      <c r="Y102" t="s">
        <v>664</v>
      </c>
      <c r="Z102">
        <v>52.673499999999997</v>
      </c>
      <c r="AB102">
        <v>1429.6570999999999</v>
      </c>
      <c r="AC102" s="9">
        <v>1429.6547</v>
      </c>
      <c r="AD102" s="72">
        <f>P102-BL102</f>
        <v>1268.60921547</v>
      </c>
      <c r="AE102" s="790">
        <v>1268.7814000000001</v>
      </c>
      <c r="AF102" s="791">
        <v>25430</v>
      </c>
      <c r="AG102" s="792">
        <f>AE102-AD102</f>
        <v>0.17218453000009504</v>
      </c>
      <c r="AH102" s="792"/>
      <c r="AI102" s="792"/>
      <c r="AJ102" s="792"/>
      <c r="AK102" s="792"/>
      <c r="AL102" s="792"/>
      <c r="AM102" s="792"/>
      <c r="AN102" s="792"/>
      <c r="AO102" s="792"/>
      <c r="AP102" s="434">
        <f>(BJ102-BL102)/L102</f>
        <v>634.80824573500001</v>
      </c>
      <c r="AQ102" s="790">
        <v>635.05679999999995</v>
      </c>
      <c r="AR102" s="791">
        <v>5144000</v>
      </c>
      <c r="AS102" s="792">
        <f>AQ102-AP102</f>
        <v>0.24855426499993882</v>
      </c>
      <c r="AT102" s="486">
        <f>(BJ102-BM102)/L102</f>
        <v>715.83464573499998</v>
      </c>
      <c r="AU102" s="792"/>
      <c r="AV102" s="792"/>
      <c r="AW102" s="792"/>
      <c r="AX102" s="643">
        <f>(BJ102-BN102)/L102</f>
        <v>715.83464573499998</v>
      </c>
      <c r="AY102" s="792"/>
      <c r="AZ102" s="792"/>
      <c r="BA102" s="792"/>
      <c r="BB102" s="33">
        <f>P102-BP102</f>
        <v>1250.5986354699999</v>
      </c>
      <c r="BC102" s="793">
        <v>1250.3815</v>
      </c>
      <c r="BD102" s="794">
        <v>1672</v>
      </c>
      <c r="BE102" s="795">
        <f>BB102-BC102</f>
        <v>0.21713546999990285</v>
      </c>
      <c r="BF102" s="435">
        <f>(BJ102-BP102)/L102</f>
        <v>625.80295573499995</v>
      </c>
      <c r="BG102" s="793">
        <v>626.08159999999998</v>
      </c>
      <c r="BH102" s="794">
        <v>1089000</v>
      </c>
      <c r="BI102" s="795">
        <f>BG102-BF102</f>
        <v>0.27864426500002537</v>
      </c>
      <c r="BJ102" s="263">
        <f>P102+(L102-1)*BK102</f>
        <v>1431.66929147</v>
      </c>
      <c r="BK102" s="436">
        <v>1.0072760000000001</v>
      </c>
      <c r="BL102" s="353">
        <v>162.05279999999999</v>
      </c>
      <c r="BM102" s="353"/>
      <c r="BN102" s="353"/>
      <c r="BO102" s="353"/>
      <c r="BP102" s="437">
        <v>180.06338</v>
      </c>
      <c r="BQ102">
        <f>AC102+(L102*BK102)</f>
        <v>1431.6692520000001</v>
      </c>
      <c r="BR102">
        <f>(BQ102-BL102)/L102</f>
        <v>634.8082260000001</v>
      </c>
      <c r="BS102" s="438">
        <v>18.010565</v>
      </c>
      <c r="BT102" s="7">
        <v>36.021129999999999</v>
      </c>
      <c r="BU102" s="279">
        <v>54.031694999999999</v>
      </c>
      <c r="BV102" s="74">
        <v>150.05282399999999</v>
      </c>
      <c r="BW102" s="439">
        <f>(BJ102-BS102)/L102</f>
        <v>706.82936323499996</v>
      </c>
      <c r="BX102" s="796" t="s">
        <v>74</v>
      </c>
      <c r="BY102" s="9"/>
      <c r="BZ102" s="46"/>
      <c r="CA102" s="118">
        <f>(BJ102-BT102)/L102</f>
        <v>697.82408073499994</v>
      </c>
      <c r="CB102" s="796" t="s">
        <v>74</v>
      </c>
      <c r="CC102" s="92"/>
      <c r="CD102" s="46"/>
      <c r="CE102" s="440">
        <f>(BJ102-BU102)/L102</f>
        <v>688.81879823500003</v>
      </c>
      <c r="CF102" s="796" t="s">
        <v>74</v>
      </c>
      <c r="CG102" s="577" t="e">
        <f>CF102-CE102</f>
        <v>#VALUE!</v>
      </c>
      <c r="CH102" s="264"/>
      <c r="CI102" s="74">
        <f>(BJ102-BV102)/L102</f>
        <v>640.80823373499993</v>
      </c>
      <c r="CJ102" s="796">
        <v>640.41859999999997</v>
      </c>
      <c r="CK102" s="577">
        <f>CJ102-CI102</f>
        <v>-0.38963373499996123</v>
      </c>
      <c r="CL102" s="264">
        <v>23740</v>
      </c>
      <c r="CM102" s="441">
        <v>120.04226</v>
      </c>
      <c r="CN102" s="26">
        <f>(BJ102-CM102)/L102</f>
        <v>655.81351573500001</v>
      </c>
      <c r="CO102" s="796">
        <v>655.77089999999998</v>
      </c>
      <c r="CP102" s="577">
        <f>CO102-CN102</f>
        <v>-4.2615735000026689E-2</v>
      </c>
      <c r="CQ102" s="264">
        <v>110000</v>
      </c>
      <c r="CS102" s="696" t="s">
        <v>794</v>
      </c>
      <c r="CU102" s="520">
        <v>20</v>
      </c>
      <c r="CW102" s="9">
        <f>(BJ102+BL102)/L102</f>
        <v>796.86104573499995</v>
      </c>
      <c r="CX102" s="797" t="s">
        <v>404</v>
      </c>
      <c r="CY102" s="577"/>
      <c r="CZ102" s="46"/>
      <c r="DA102" s="442">
        <v>90.031694999999999</v>
      </c>
      <c r="DB102" s="796">
        <f>(BJ102-DA102)/L102</f>
        <v>670.81879823500003</v>
      </c>
      <c r="DC102" s="497">
        <v>671.26559999999995</v>
      </c>
      <c r="DD102" s="577">
        <f>DC102-DB102</f>
        <v>0.4468017649999183</v>
      </c>
      <c r="DE102" s="264">
        <v>3041</v>
      </c>
      <c r="DF102" s="9"/>
      <c r="DG102" s="9"/>
      <c r="DH102" s="9"/>
      <c r="DI102" s="92"/>
      <c r="DJ102" s="9"/>
      <c r="DK102" s="9"/>
      <c r="DL102" s="9"/>
      <c r="DM102" s="37">
        <v>204.07462200000001</v>
      </c>
      <c r="DN102" s="9">
        <v>2976.6428554700001</v>
      </c>
      <c r="DP102" s="9"/>
      <c r="DQ102" s="9"/>
      <c r="DR102" s="118">
        <f t="shared" si="40"/>
        <v>613.79733473499994</v>
      </c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</row>
    <row r="103" spans="4:133">
      <c r="AD103" s="9"/>
      <c r="AE103" s="9"/>
      <c r="AF103" s="46"/>
      <c r="AG103" s="92"/>
      <c r="AH103" s="92"/>
      <c r="AI103" s="92"/>
      <c r="AJ103" s="92"/>
      <c r="AK103" s="92"/>
      <c r="AL103" s="92"/>
      <c r="AM103" s="92"/>
      <c r="AN103" s="92"/>
      <c r="AO103" s="92"/>
      <c r="AR103" s="235">
        <v>4826000</v>
      </c>
      <c r="AS103" s="378"/>
      <c r="AT103" s="486"/>
      <c r="AU103" s="378"/>
      <c r="AV103" s="378"/>
      <c r="AW103" s="378"/>
      <c r="AX103" s="92"/>
      <c r="AY103" s="378"/>
      <c r="AZ103" s="378"/>
      <c r="BA103" s="378"/>
      <c r="BB103" s="9"/>
      <c r="BC103" s="9"/>
      <c r="BD103" s="46"/>
      <c r="BE103" s="378"/>
      <c r="BG103" s="260" t="s">
        <v>795</v>
      </c>
      <c r="BH103" s="92"/>
      <c r="BI103" s="378"/>
      <c r="BJ103" s="9"/>
      <c r="BK103" s="9"/>
      <c r="BP103" s="37"/>
      <c r="BQ103" s="37">
        <f>BL110-14.01565</f>
        <v>148.03715</v>
      </c>
      <c r="BW103" s="9"/>
      <c r="BX103" s="9"/>
      <c r="BY103" s="9"/>
      <c r="BZ103" s="46"/>
      <c r="CA103" s="9"/>
      <c r="CB103" s="9"/>
      <c r="CC103" s="9"/>
      <c r="CD103" s="46"/>
      <c r="CE103" s="9"/>
      <c r="CF103" s="9"/>
      <c r="CG103" s="9"/>
      <c r="CH103" s="46"/>
      <c r="CW103" s="9"/>
      <c r="CX103" s="598"/>
      <c r="CY103" s="92"/>
      <c r="CZ103" s="46"/>
      <c r="DA103" s="99"/>
      <c r="DB103" s="9"/>
      <c r="DD103" s="92"/>
      <c r="DE103" s="46"/>
      <c r="DM103" s="37">
        <v>204.07462200000001</v>
      </c>
      <c r="DN103" s="9">
        <v>3097.5020834699999</v>
      </c>
      <c r="DR103" s="118" t="e">
        <f t="shared" si="40"/>
        <v>#DIV/0!</v>
      </c>
    </row>
    <row r="104" spans="4:133">
      <c r="D104" s="696" t="s">
        <v>794</v>
      </c>
      <c r="AD104" s="9"/>
      <c r="AE104" s="9"/>
      <c r="AF104" s="46"/>
      <c r="AG104" s="92"/>
      <c r="AH104" s="92"/>
      <c r="AI104" s="92"/>
      <c r="AJ104" s="92"/>
      <c r="AK104" s="92"/>
      <c r="AL104" s="92"/>
      <c r="AM104" s="92"/>
      <c r="AN104" s="92"/>
      <c r="AO104" s="92"/>
      <c r="AR104" s="46"/>
      <c r="AS104" s="378"/>
      <c r="AT104" s="486"/>
      <c r="AU104" s="378"/>
      <c r="AV104" s="378"/>
      <c r="AW104" s="378"/>
      <c r="AX104" s="92"/>
      <c r="AY104" s="378"/>
      <c r="AZ104" s="378"/>
      <c r="BA104" s="378"/>
      <c r="BB104" s="9"/>
      <c r="BC104" s="9"/>
      <c r="BD104" s="46"/>
      <c r="BE104" s="378"/>
      <c r="BG104" s="798"/>
      <c r="BH104" s="46"/>
      <c r="BI104" s="378"/>
      <c r="BJ104" s="9"/>
      <c r="BK104" s="43"/>
      <c r="BL104" s="799">
        <v>18.010565</v>
      </c>
      <c r="BM104" s="799"/>
      <c r="BN104" s="799"/>
      <c r="BO104" s="799"/>
      <c r="BP104" s="37"/>
      <c r="BW104" s="9"/>
      <c r="BX104" s="9"/>
      <c r="BY104" s="9"/>
      <c r="BZ104" s="46"/>
      <c r="CA104" s="9"/>
      <c r="CB104" s="9"/>
      <c r="CC104" s="9"/>
      <c r="CD104" s="46"/>
      <c r="CE104" s="9"/>
      <c r="CF104" s="9"/>
      <c r="CG104" s="9"/>
      <c r="CH104" s="46"/>
      <c r="CW104" s="9"/>
      <c r="CX104" s="598"/>
      <c r="CY104" s="92"/>
      <c r="CZ104" s="46"/>
      <c r="DA104" s="99"/>
      <c r="DB104" s="9"/>
      <c r="DD104" s="92"/>
      <c r="DE104" s="46"/>
      <c r="DM104" s="37">
        <v>204.07462200000001</v>
      </c>
      <c r="DN104" s="9">
        <f>P104-DM104</f>
        <v>-204.07462200000001</v>
      </c>
      <c r="DR104" s="118" t="e">
        <f t="shared" si="40"/>
        <v>#DIV/0!</v>
      </c>
    </row>
    <row r="105" spans="4:133">
      <c r="AD105" s="2" t="s">
        <v>741</v>
      </c>
      <c r="AE105" s="9"/>
      <c r="AF105" s="46"/>
      <c r="AG105" s="92"/>
      <c r="AH105" s="92"/>
      <c r="AI105" s="92"/>
      <c r="AJ105" s="92"/>
      <c r="AK105" s="92"/>
      <c r="AL105" s="92"/>
      <c r="AM105" s="92"/>
      <c r="AN105" s="92"/>
      <c r="AO105" s="92"/>
      <c r="AP105" s="9"/>
      <c r="AQ105" s="9"/>
      <c r="AR105" s="46"/>
      <c r="AS105" s="378"/>
      <c r="AT105" s="486"/>
      <c r="AU105" s="378"/>
      <c r="AV105" s="378"/>
      <c r="AW105" s="378"/>
      <c r="AX105" s="92"/>
      <c r="AY105" s="378"/>
      <c r="AZ105" s="378"/>
      <c r="BA105" s="378"/>
      <c r="BB105" s="2" t="s">
        <v>741</v>
      </c>
      <c r="BC105" s="9"/>
      <c r="BD105" s="46"/>
      <c r="BE105" s="378"/>
      <c r="BH105" s="46"/>
      <c r="BI105" s="378"/>
      <c r="BJ105" s="9"/>
      <c r="BK105" s="43"/>
      <c r="BL105">
        <f>BL104/2</f>
        <v>9.0052824999999999</v>
      </c>
      <c r="BP105" s="37"/>
      <c r="BW105" s="9"/>
      <c r="BX105" s="9"/>
      <c r="BY105" s="9"/>
      <c r="BZ105" s="46"/>
      <c r="CA105" s="9"/>
      <c r="CB105" s="9"/>
      <c r="CC105" s="9"/>
      <c r="CD105" s="46"/>
      <c r="CE105" s="9"/>
      <c r="CF105" s="9"/>
      <c r="CG105" s="9"/>
      <c r="CH105" s="46"/>
      <c r="CW105" s="9"/>
      <c r="CX105" s="598"/>
      <c r="CY105" s="92"/>
      <c r="CZ105" s="46"/>
      <c r="DA105" s="99"/>
      <c r="DB105" s="9"/>
      <c r="DD105" s="92"/>
      <c r="DE105" s="46"/>
      <c r="DM105" s="37">
        <v>204.07462200000001</v>
      </c>
      <c r="DN105" s="9">
        <v>3218.3613114700001</v>
      </c>
      <c r="DR105" s="118" t="e">
        <f t="shared" si="40"/>
        <v>#DIV/0!</v>
      </c>
    </row>
    <row r="106" spans="4:133">
      <c r="AD106" s="9"/>
      <c r="AE106" s="9"/>
      <c r="AF106" s="46"/>
      <c r="AG106" s="92"/>
      <c r="AH106" s="196" t="s">
        <v>737</v>
      </c>
      <c r="AL106" s="196" t="s">
        <v>737</v>
      </c>
      <c r="AN106" s="92"/>
      <c r="AO106" s="92"/>
      <c r="AP106" s="718" t="s">
        <v>737</v>
      </c>
      <c r="AQ106" s="473"/>
      <c r="AR106" s="46"/>
      <c r="AS106" s="378"/>
      <c r="AT106" s="89" t="s">
        <v>737</v>
      </c>
      <c r="AU106" s="378"/>
      <c r="AV106" s="378"/>
      <c r="AW106" s="378"/>
      <c r="AX106" s="719" t="s">
        <v>738</v>
      </c>
      <c r="AY106" s="378"/>
      <c r="AZ106" s="378"/>
      <c r="BA106" s="378"/>
      <c r="BB106" s="9"/>
      <c r="BC106" s="9"/>
      <c r="BD106" s="46"/>
      <c r="BE106" s="378"/>
      <c r="BF106" s="720" t="s">
        <v>737</v>
      </c>
      <c r="BG106" s="720" t="s">
        <v>737</v>
      </c>
      <c r="BH106" s="46"/>
      <c r="BI106" s="378"/>
      <c r="BJ106" s="9"/>
      <c r="BK106" s="43"/>
      <c r="BL106" s="43"/>
      <c r="BM106" s="43"/>
      <c r="BN106" s="202">
        <v>221.10120000000001</v>
      </c>
      <c r="BO106" s="202"/>
      <c r="BP106" s="37"/>
      <c r="BW106" s="9"/>
      <c r="BX106" s="9"/>
      <c r="BY106" s="9"/>
      <c r="BZ106" s="46"/>
      <c r="CA106" s="9"/>
      <c r="CB106" s="9"/>
      <c r="CC106" s="9"/>
      <c r="CD106" s="46"/>
      <c r="CE106" s="9"/>
      <c r="CF106" s="9"/>
      <c r="CG106" s="9"/>
      <c r="CH106" s="46"/>
      <c r="DM106" s="37">
        <v>204.07462200000001</v>
      </c>
      <c r="DN106" s="9">
        <v>3339.2205394699999</v>
      </c>
      <c r="DR106" s="486" t="s">
        <v>737</v>
      </c>
      <c r="DS106" s="407"/>
      <c r="DT106" s="407"/>
      <c r="DU106" s="407"/>
    </row>
    <row r="107" spans="4:133" ht="21">
      <c r="AD107" s="9"/>
      <c r="AE107" s="9"/>
      <c r="AF107" s="46"/>
      <c r="AG107" s="92"/>
      <c r="AH107" s="196" t="s">
        <v>742</v>
      </c>
      <c r="AI107" s="722" t="s">
        <v>743</v>
      </c>
      <c r="AL107" s="196" t="s">
        <v>742</v>
      </c>
      <c r="AM107" s="722" t="s">
        <v>743</v>
      </c>
      <c r="AN107" s="92"/>
      <c r="AO107" s="92"/>
      <c r="AP107" s="718" t="s">
        <v>744</v>
      </c>
      <c r="AQ107" s="473"/>
      <c r="AR107" s="46"/>
      <c r="AS107" s="378"/>
      <c r="AT107" s="89" t="s">
        <v>744</v>
      </c>
      <c r="AU107" s="378"/>
      <c r="AV107" s="378"/>
      <c r="AW107" s="378"/>
      <c r="AX107" s="723" t="s">
        <v>208</v>
      </c>
      <c r="AY107" s="378"/>
      <c r="AZ107" s="378"/>
      <c r="BA107" s="378"/>
      <c r="BB107" s="9"/>
      <c r="BC107" s="9"/>
      <c r="BD107" s="46"/>
      <c r="BE107" s="378"/>
      <c r="BF107" s="720" t="s">
        <v>744</v>
      </c>
      <c r="BG107" s="720" t="s">
        <v>744</v>
      </c>
      <c r="BH107" s="46"/>
      <c r="BI107" s="378"/>
      <c r="BJ107" s="9"/>
      <c r="BK107" s="43"/>
      <c r="BL107" s="43"/>
      <c r="BM107" s="43"/>
      <c r="BN107" s="202">
        <v>221.10120000000001</v>
      </c>
      <c r="BO107" s="202"/>
      <c r="BP107" s="37"/>
      <c r="BW107" s="439" t="s">
        <v>745</v>
      </c>
      <c r="BX107" s="439" t="s">
        <v>745</v>
      </c>
      <c r="BY107" s="439" t="s">
        <v>746</v>
      </c>
      <c r="BZ107" s="439" t="s">
        <v>64</v>
      </c>
      <c r="CA107" s="118" t="s">
        <v>747</v>
      </c>
      <c r="CB107" s="118" t="s">
        <v>747</v>
      </c>
      <c r="CC107" s="118" t="s">
        <v>746</v>
      </c>
      <c r="CD107" s="118" t="s">
        <v>64</v>
      </c>
      <c r="CE107" s="440" t="s">
        <v>748</v>
      </c>
      <c r="CF107" s="440" t="s">
        <v>748</v>
      </c>
      <c r="CG107" s="440" t="s">
        <v>746</v>
      </c>
      <c r="CH107" s="440" t="s">
        <v>64</v>
      </c>
      <c r="CI107" s="74" t="s">
        <v>483</v>
      </c>
      <c r="CJ107" s="74" t="s">
        <v>483</v>
      </c>
      <c r="CK107" s="74" t="s">
        <v>746</v>
      </c>
      <c r="CL107" s="74" t="s">
        <v>64</v>
      </c>
      <c r="CM107" s="726"/>
      <c r="CN107" s="180" t="s">
        <v>481</v>
      </c>
      <c r="CO107" s="180"/>
      <c r="CP107" s="180" t="s">
        <v>746</v>
      </c>
      <c r="CQ107" s="180" t="s">
        <v>64</v>
      </c>
      <c r="CW107" s="728" t="s">
        <v>751</v>
      </c>
      <c r="DA107" s="702" t="s">
        <v>753</v>
      </c>
      <c r="DB107" s="32" t="s">
        <v>168</v>
      </c>
      <c r="DC107" s="32"/>
      <c r="DD107" s="32" t="s">
        <v>746</v>
      </c>
      <c r="DE107" s="32" t="s">
        <v>64</v>
      </c>
      <c r="DM107" s="37">
        <v>204.07462200000001</v>
      </c>
      <c r="DN107" s="9">
        <v>3460.0797674700002</v>
      </c>
      <c r="DR107" s="486" t="s">
        <v>744</v>
      </c>
      <c r="DS107" s="407"/>
      <c r="DT107" s="407"/>
      <c r="DU107" s="407"/>
    </row>
    <row r="108" spans="4:133">
      <c r="AD108" s="9"/>
      <c r="AE108" s="9"/>
      <c r="AF108" s="46"/>
      <c r="AG108" s="92"/>
      <c r="AH108" s="196" t="s">
        <v>750</v>
      </c>
      <c r="AI108" s="407"/>
      <c r="AL108" s="196" t="s">
        <v>750</v>
      </c>
      <c r="AM108" s="407"/>
      <c r="AN108" s="92"/>
      <c r="AO108" s="92"/>
      <c r="AP108" s="718" t="s">
        <v>750</v>
      </c>
      <c r="AQ108" s="473"/>
      <c r="AR108" s="46"/>
      <c r="AS108" s="378"/>
      <c r="AT108" s="89" t="s">
        <v>750</v>
      </c>
      <c r="AU108" s="378"/>
      <c r="AV108" s="378"/>
      <c r="AW108" s="378"/>
      <c r="AX108" s="407"/>
      <c r="AY108" s="378"/>
      <c r="AZ108" s="378"/>
      <c r="BA108" s="378"/>
      <c r="BB108" s="9"/>
      <c r="BC108" s="9"/>
      <c r="BD108" s="46"/>
      <c r="BE108" s="378"/>
      <c r="BF108" s="720" t="s">
        <v>750</v>
      </c>
      <c r="BG108" s="720" t="s">
        <v>750</v>
      </c>
      <c r="BH108" s="46"/>
      <c r="BI108" s="378"/>
      <c r="BJ108" s="9"/>
      <c r="BK108" s="733" t="s">
        <v>761</v>
      </c>
      <c r="BL108" s="734" t="s">
        <v>762</v>
      </c>
      <c r="BM108" s="152"/>
      <c r="BN108" s="202">
        <v>221.10120000000001</v>
      </c>
      <c r="BO108" s="202"/>
      <c r="BP108" s="431" t="s">
        <v>763</v>
      </c>
      <c r="BW108" s="439" t="s">
        <v>50</v>
      </c>
      <c r="BX108" s="439" t="s">
        <v>51</v>
      </c>
      <c r="BY108" s="439"/>
      <c r="BZ108" s="724"/>
      <c r="CA108" s="118" t="s">
        <v>50</v>
      </c>
      <c r="CB108" s="118" t="s">
        <v>51</v>
      </c>
      <c r="CC108" s="118"/>
      <c r="CD108" s="123"/>
      <c r="CE108" s="440" t="s">
        <v>50</v>
      </c>
      <c r="CF108" s="440" t="s">
        <v>51</v>
      </c>
      <c r="CG108" s="440"/>
      <c r="CH108" s="368"/>
      <c r="CI108" s="74" t="s">
        <v>50</v>
      </c>
      <c r="CJ108" s="74" t="s">
        <v>51</v>
      </c>
      <c r="CK108" s="737"/>
      <c r="CL108" s="81"/>
      <c r="CM108" s="181"/>
      <c r="CN108" s="181" t="s">
        <v>50</v>
      </c>
      <c r="CO108" s="181" t="s">
        <v>51</v>
      </c>
      <c r="CP108" s="181" t="s">
        <v>275</v>
      </c>
      <c r="CQ108" s="181"/>
      <c r="DA108" s="739" t="s">
        <v>483</v>
      </c>
      <c r="DB108" s="739" t="s">
        <v>50</v>
      </c>
      <c r="DC108" s="739" t="s">
        <v>51</v>
      </c>
      <c r="DD108" s="739" t="s">
        <v>275</v>
      </c>
      <c r="DE108" s="739"/>
      <c r="DM108" s="37">
        <v>204.07462200000001</v>
      </c>
      <c r="DN108" s="9">
        <v>3580.93899547</v>
      </c>
      <c r="DR108" s="486" t="s">
        <v>750</v>
      </c>
      <c r="DS108" s="407"/>
      <c r="DT108" s="407"/>
      <c r="DU108" s="407"/>
    </row>
    <row r="109" spans="4:133">
      <c r="AD109" s="731" t="s">
        <v>144</v>
      </c>
      <c r="AE109" s="41" t="s">
        <v>144</v>
      </c>
      <c r="AF109" t="s">
        <v>754</v>
      </c>
      <c r="AG109" t="s">
        <v>755</v>
      </c>
      <c r="AH109" s="196" t="s">
        <v>756</v>
      </c>
      <c r="AI109" s="89" t="s">
        <v>211</v>
      </c>
      <c r="AL109" s="196" t="s">
        <v>757</v>
      </c>
      <c r="AM109" s="89" t="s">
        <v>138</v>
      </c>
      <c r="AP109" s="718" t="s">
        <v>145</v>
      </c>
      <c r="AQ109" s="718" t="s">
        <v>144</v>
      </c>
      <c r="AR109" t="s">
        <v>754</v>
      </c>
      <c r="AS109" t="s">
        <v>755</v>
      </c>
      <c r="AT109" s="89" t="s">
        <v>758</v>
      </c>
      <c r="AX109" s="479" t="s">
        <v>759</v>
      </c>
      <c r="AY109" s="479" t="s">
        <v>796</v>
      </c>
      <c r="AZ109" s="46"/>
      <c r="BB109" s="732" t="s">
        <v>142</v>
      </c>
      <c r="BC109" s="41" t="s">
        <v>142</v>
      </c>
      <c r="BD109" t="s">
        <v>754</v>
      </c>
      <c r="BE109" t="s">
        <v>755</v>
      </c>
      <c r="BF109" s="720" t="s">
        <v>143</v>
      </c>
      <c r="BG109" s="720" t="s">
        <v>143</v>
      </c>
      <c r="BH109" t="s">
        <v>754</v>
      </c>
      <c r="BI109" t="s">
        <v>755</v>
      </c>
      <c r="BJ109" s="872" t="s">
        <v>760</v>
      </c>
      <c r="BK109" s="436"/>
      <c r="BL109" s="353"/>
      <c r="BM109" s="735" t="s">
        <v>743</v>
      </c>
      <c r="BN109" s="202">
        <v>221.10120000000001</v>
      </c>
      <c r="BO109" s="202"/>
      <c r="BP109" s="437"/>
      <c r="BW109" s="439"/>
      <c r="BX109" s="439"/>
      <c r="BY109" s="800">
        <f>BX109-BW109</f>
        <v>0</v>
      </c>
      <c r="BZ109" s="724"/>
      <c r="CA109" s="118"/>
      <c r="CB109" s="736" t="s">
        <v>764</v>
      </c>
      <c r="CC109" s="625"/>
      <c r="CD109" s="123"/>
      <c r="CE109" s="440"/>
      <c r="CF109" s="440"/>
      <c r="CG109" s="352">
        <f>CF109-CE109</f>
        <v>0</v>
      </c>
      <c r="CH109" s="368"/>
      <c r="CI109" s="741"/>
      <c r="CJ109" s="741"/>
      <c r="CK109" s="737"/>
      <c r="CL109" s="741"/>
      <c r="CM109" s="180"/>
      <c r="CN109" s="180"/>
      <c r="CO109" s="180"/>
      <c r="CP109" s="742">
        <f>CO109-CN109</f>
        <v>0</v>
      </c>
      <c r="CQ109" s="181"/>
      <c r="CY109" s="92">
        <f>CX109-CW109</f>
        <v>0</v>
      </c>
      <c r="DA109" s="702"/>
      <c r="DB109" s="32"/>
      <c r="DC109" s="32"/>
      <c r="DD109" s="743">
        <f>DC109-DB109</f>
        <v>0</v>
      </c>
      <c r="DE109" s="739"/>
      <c r="DM109" s="37">
        <v>204.07462200000001</v>
      </c>
      <c r="DN109" s="9">
        <f>P109-DM109</f>
        <v>-204.07462200000001</v>
      </c>
      <c r="DR109" s="507" t="s">
        <v>140</v>
      </c>
      <c r="DS109" s="89" t="s">
        <v>743</v>
      </c>
      <c r="DT109" s="407" t="s">
        <v>754</v>
      </c>
      <c r="DU109" s="407" t="s">
        <v>755</v>
      </c>
    </row>
    <row r="110" spans="4:133">
      <c r="D110" s="8" t="s">
        <v>2</v>
      </c>
      <c r="E110" s="41" t="s">
        <v>3</v>
      </c>
      <c r="F110" s="8" t="s">
        <v>4</v>
      </c>
      <c r="G110" s="8" t="s">
        <v>554</v>
      </c>
      <c r="H110" s="283" t="s">
        <v>6</v>
      </c>
      <c r="I110" s="8" t="s">
        <v>7</v>
      </c>
      <c r="J110" s="8" t="s">
        <v>8</v>
      </c>
      <c r="K110" s="8" t="s">
        <v>9</v>
      </c>
      <c r="L110" s="8" t="s">
        <v>10</v>
      </c>
      <c r="M110" s="8" t="s">
        <v>11</v>
      </c>
      <c r="N110" s="8" t="s">
        <v>12</v>
      </c>
      <c r="O110" s="8" t="s">
        <v>13</v>
      </c>
      <c r="P110" s="8" t="s">
        <v>14</v>
      </c>
      <c r="Q110" s="8" t="s">
        <v>15</v>
      </c>
      <c r="R110" s="8" t="s">
        <v>16</v>
      </c>
      <c r="S110" s="8" t="s">
        <v>17</v>
      </c>
      <c r="T110" s="8" t="s">
        <v>18</v>
      </c>
      <c r="U110" s="8" t="s">
        <v>19</v>
      </c>
      <c r="V110" s="8" t="s">
        <v>20</v>
      </c>
      <c r="W110" s="8" t="s">
        <v>21</v>
      </c>
      <c r="X110" s="8" t="s">
        <v>22</v>
      </c>
      <c r="Y110" s="8" t="s">
        <v>23</v>
      </c>
      <c r="Z110" s="8" t="s">
        <v>24</v>
      </c>
      <c r="AA110" s="8" t="s">
        <v>25</v>
      </c>
      <c r="AB110" s="8" t="s">
        <v>26</v>
      </c>
      <c r="AC110" s="212" t="s">
        <v>27</v>
      </c>
      <c r="AD110" s="731" t="s">
        <v>50</v>
      </c>
      <c r="AE110" s="731" t="s">
        <v>51</v>
      </c>
      <c r="AF110" s="46"/>
      <c r="AG110" t="s">
        <v>275</v>
      </c>
      <c r="AH110" s="196" t="s">
        <v>50</v>
      </c>
      <c r="AI110" s="89" t="s">
        <v>51</v>
      </c>
      <c r="AL110" s="196" t="s">
        <v>50</v>
      </c>
      <c r="AM110" s="89" t="s">
        <v>51</v>
      </c>
      <c r="AP110" s="718" t="s">
        <v>50</v>
      </c>
      <c r="AQ110" s="718" t="s">
        <v>51</v>
      </c>
      <c r="AR110" s="46"/>
      <c r="AS110" t="s">
        <v>275</v>
      </c>
      <c r="AT110" s="89" t="s">
        <v>50</v>
      </c>
      <c r="AV110" s="46"/>
      <c r="AW110" s="92"/>
      <c r="AX110" s="407" t="s">
        <v>67</v>
      </c>
      <c r="AY110" s="407" t="s">
        <v>68</v>
      </c>
      <c r="AZ110" s="46"/>
      <c r="BB110" s="732" t="s">
        <v>50</v>
      </c>
      <c r="BC110" s="732" t="s">
        <v>51</v>
      </c>
      <c r="BD110" s="46"/>
      <c r="BE110" t="s">
        <v>275</v>
      </c>
      <c r="BF110" s="720" t="s">
        <v>50</v>
      </c>
      <c r="BG110" s="720" t="s">
        <v>51</v>
      </c>
      <c r="BH110" s="46"/>
      <c r="BI110" t="s">
        <v>275</v>
      </c>
      <c r="BJ110" s="872"/>
      <c r="BK110" s="436">
        <v>1.0072760000000001</v>
      </c>
      <c r="BL110" s="353">
        <v>162.05279999999999</v>
      </c>
      <c r="BM110" s="202">
        <v>179.079374</v>
      </c>
      <c r="BN110" s="202">
        <v>221.10120000000001</v>
      </c>
      <c r="BO110" s="202">
        <v>204.07462200000001</v>
      </c>
      <c r="BP110" s="437">
        <v>180.06338</v>
      </c>
      <c r="BW110" s="439"/>
      <c r="BX110" s="439"/>
      <c r="BY110" s="800">
        <f>BX110-BW110</f>
        <v>0</v>
      </c>
      <c r="BZ110" s="724"/>
      <c r="CA110" s="118"/>
      <c r="CB110" s="118"/>
      <c r="CC110" s="625">
        <f t="shared" ref="CC110:CC129" si="41">CB110-CA110</f>
        <v>0</v>
      </c>
      <c r="CD110" s="123"/>
      <c r="CE110" s="440"/>
      <c r="CF110" s="440"/>
      <c r="CG110" s="352">
        <f t="shared" ref="CG110:CG131" si="42">CF110-CE110</f>
        <v>0</v>
      </c>
      <c r="CH110" s="368"/>
      <c r="CI110" s="741"/>
      <c r="CJ110" s="74"/>
      <c r="CK110" s="737"/>
      <c r="CL110" s="81"/>
      <c r="CM110" s="180"/>
      <c r="CN110" s="180" t="e">
        <f t="shared" ref="CN110:CN135" si="43">(BJ110-CM110)/L110</f>
        <v>#VALUE!</v>
      </c>
      <c r="CO110" s="181"/>
      <c r="CP110" s="181" t="e">
        <f>CO110-CN110</f>
        <v>#VALUE!</v>
      </c>
      <c r="CQ110" s="181"/>
      <c r="CS110" s="8" t="s">
        <v>2</v>
      </c>
      <c r="CW110" s="9" t="e">
        <f t="shared" ref="CW110:CW133" si="44">(BJ110+BL110)/L110</f>
        <v>#VALUE!</v>
      </c>
      <c r="CX110" s="598"/>
      <c r="CY110" s="92" t="e">
        <f t="shared" ref="CY110:CY133" si="45">CX110-CW110</f>
        <v>#VALUE!</v>
      </c>
      <c r="CZ110" s="46"/>
      <c r="DA110" s="99"/>
      <c r="DB110" s="9" t="e">
        <f t="shared" ref="DB110:DB133" si="46">(BJ110-DA110)/L110</f>
        <v>#VALUE!</v>
      </c>
      <c r="DD110" s="92" t="e">
        <f t="shared" ref="DD110:DD133" si="47">DC110-DB110</f>
        <v>#VALUE!</v>
      </c>
      <c r="DE110" s="46"/>
      <c r="DM110" s="37">
        <v>204.07462200000001</v>
      </c>
      <c r="DN110" s="9">
        <v>3701.7982234699998</v>
      </c>
      <c r="DR110" s="507" t="s">
        <v>50</v>
      </c>
      <c r="DS110" s="407" t="s">
        <v>51</v>
      </c>
      <c r="DT110" s="407"/>
      <c r="DU110" s="407"/>
    </row>
    <row r="111" spans="4:133">
      <c r="D111" s="473">
        <v>26284</v>
      </c>
      <c r="E111" s="11"/>
      <c r="F111">
        <v>92</v>
      </c>
      <c r="G111" s="707" t="s">
        <v>607</v>
      </c>
      <c r="H111" s="705"/>
      <c r="I111" t="s">
        <v>608</v>
      </c>
      <c r="J111" s="46">
        <v>2.2900000000000001E-6</v>
      </c>
      <c r="K111" s="2">
        <v>244.3</v>
      </c>
      <c r="L111" s="708">
        <v>3</v>
      </c>
      <c r="M111">
        <v>879.11871622707201</v>
      </c>
      <c r="N111">
        <v>879.11540913451302</v>
      </c>
      <c r="O111">
        <v>2635.3415957412199</v>
      </c>
      <c r="P111">
        <v>2635.3316744700001</v>
      </c>
      <c r="Q111">
        <v>3.76471444235094</v>
      </c>
      <c r="R111" t="s">
        <v>30</v>
      </c>
      <c r="S111" t="s">
        <v>31</v>
      </c>
      <c r="T111">
        <v>244.29733940398199</v>
      </c>
      <c r="U111">
        <v>24.6788701030132</v>
      </c>
      <c r="V111" s="598" t="s">
        <v>32</v>
      </c>
      <c r="W111" t="s">
        <v>33</v>
      </c>
      <c r="X111" t="s">
        <v>609</v>
      </c>
      <c r="Y111" t="s">
        <v>610</v>
      </c>
      <c r="Z111">
        <v>70.22</v>
      </c>
      <c r="AB111">
        <v>2634.3343</v>
      </c>
      <c r="AC111" s="9">
        <v>2634.3244</v>
      </c>
      <c r="AD111" s="72">
        <f t="shared" ref="AD111:AD133" si="48">P111-BL111</f>
        <v>2473.2788744700001</v>
      </c>
      <c r="AE111" s="70" t="s">
        <v>93</v>
      </c>
      <c r="AF111" s="79"/>
      <c r="AG111" s="619"/>
      <c r="AH111" s="619">
        <f>P111-BM110</f>
        <v>2456.2523004700001</v>
      </c>
      <c r="AI111" s="619">
        <v>2456.2523004700001</v>
      </c>
      <c r="AJ111" s="619"/>
      <c r="AK111" s="619"/>
      <c r="AL111" s="619">
        <f>P111-BO110</f>
        <v>2431.25705247</v>
      </c>
      <c r="AM111" s="619">
        <v>2431.25705247</v>
      </c>
      <c r="AN111" s="619"/>
      <c r="AO111" s="619"/>
      <c r="AP111" s="434">
        <f t="shared" ref="AP111:AP133" si="49">(BJ111-BL111)/L111</f>
        <v>825.09780882333337</v>
      </c>
      <c r="AQ111" s="70">
        <v>825.36429999999996</v>
      </c>
      <c r="AR111" s="79">
        <v>35640</v>
      </c>
      <c r="AS111" s="755">
        <f t="shared" ref="AS111:AS133" si="50">AQ111-AP111</f>
        <v>0.26649117666659095</v>
      </c>
      <c r="AT111" s="486">
        <f t="shared" ref="AT111:AT133" si="51">(BJ111-BM111)/L111</f>
        <v>819.42228415666671</v>
      </c>
      <c r="AU111" s="756"/>
      <c r="AV111" s="749"/>
      <c r="AW111" s="92">
        <f>AU111-AT111</f>
        <v>-819.42228415666671</v>
      </c>
      <c r="AX111" s="486">
        <f t="shared" ref="AX111:AX133" si="52">(BJ111-BN111)/L111</f>
        <v>805.41500882333332</v>
      </c>
      <c r="AY111" s="756"/>
      <c r="AZ111" s="749"/>
      <c r="BA111" s="755"/>
      <c r="BB111" s="33">
        <f t="shared" ref="BB111:BB133" si="53">P111-BP111</f>
        <v>2455.26829447</v>
      </c>
      <c r="BC111" s="33" t="s">
        <v>93</v>
      </c>
      <c r="BD111" s="461"/>
      <c r="BE111" s="757"/>
      <c r="BF111" s="435">
        <f t="shared" ref="BF111:BF133" si="54">(BJ111-BP111)/L111</f>
        <v>819.09428215666674</v>
      </c>
      <c r="BG111" s="9">
        <v>819.53579999999999</v>
      </c>
      <c r="BH111" s="46">
        <v>86690</v>
      </c>
      <c r="BI111" s="378">
        <f t="shared" ref="BI111:BI133" si="55">BG111-BF111</f>
        <v>0.4415178433332585</v>
      </c>
      <c r="BJ111" s="9">
        <f t="shared" ref="BJ111:BJ135" si="56">P111+(L111-1)*BK111</f>
        <v>2637.3462264700001</v>
      </c>
      <c r="BK111" s="436">
        <v>1.0072760000000001</v>
      </c>
      <c r="BL111" s="353">
        <v>162.05279999999999</v>
      </c>
      <c r="BM111" s="202">
        <v>179.079374</v>
      </c>
      <c r="BN111" s="202">
        <v>221.10120000000001</v>
      </c>
      <c r="BO111" s="202">
        <v>204.07462200000001</v>
      </c>
      <c r="BP111" s="437">
        <v>180.06338</v>
      </c>
      <c r="BQ111">
        <f t="shared" ref="BQ111:BQ133" si="57">AC111+(L111*BK111)</f>
        <v>2637.3462279999999</v>
      </c>
      <c r="BR111">
        <f t="shared" ref="BR111:BR133" si="58">(BQ111-BL111)/L111</f>
        <v>825.09780933333332</v>
      </c>
      <c r="BS111" s="438">
        <v>18.010565</v>
      </c>
      <c r="BT111" s="7">
        <v>36.021129999999999</v>
      </c>
      <c r="BU111" s="279">
        <v>54.031694999999999</v>
      </c>
      <c r="BV111" s="74">
        <v>150.05282399999999</v>
      </c>
      <c r="BW111" s="439">
        <f t="shared" ref="BW111:BW133" si="59">(BJ111-BS111)/L111</f>
        <v>873.11188715666674</v>
      </c>
      <c r="BX111" s="9" t="s">
        <v>74</v>
      </c>
      <c r="BY111" s="92"/>
      <c r="BZ111" s="46"/>
      <c r="CA111" s="118">
        <f t="shared" ref="CA111:CA133" si="60">(BJ111-BT111)/L111</f>
        <v>867.10836548999998</v>
      </c>
      <c r="CB111" s="9">
        <v>867.54970000000003</v>
      </c>
      <c r="CC111" s="92">
        <f t="shared" si="41"/>
        <v>0.44133451000004698</v>
      </c>
      <c r="CD111" s="46">
        <v>200.9</v>
      </c>
      <c r="CE111" s="440">
        <f t="shared" ref="CE111:CE133" si="61">(BJ111-BU111)/L111</f>
        <v>861.10484382333334</v>
      </c>
      <c r="CF111" s="9" t="s">
        <v>180</v>
      </c>
      <c r="CG111" s="92"/>
      <c r="CH111" s="46"/>
      <c r="CI111" s="74">
        <f t="shared" ref="CI111:CI133" si="62">(BJ111-BV111)/L111</f>
        <v>829.09780082333339</v>
      </c>
      <c r="CJ111" s="9">
        <v>829.03189999999995</v>
      </c>
      <c r="CK111" s="92">
        <f t="shared" ref="CK111:CK135" si="63">CJ111-CI111</f>
        <v>-6.5900823333436165E-2</v>
      </c>
      <c r="CL111" s="46">
        <v>24230</v>
      </c>
      <c r="CM111" s="180">
        <v>120.04226</v>
      </c>
      <c r="CN111" s="180">
        <f t="shared" si="43"/>
        <v>839.1013221566667</v>
      </c>
      <c r="CO111" s="9">
        <v>839.20830000000001</v>
      </c>
      <c r="CP111" s="92">
        <f t="shared" ref="CP111:CP135" si="64">CO111-CN111</f>
        <v>0.10697784333331128</v>
      </c>
      <c r="CQ111" s="46">
        <v>104600</v>
      </c>
      <c r="CS111" s="473">
        <v>26284</v>
      </c>
      <c r="CW111" s="9">
        <f t="shared" si="44"/>
        <v>933.1330088233334</v>
      </c>
      <c r="CX111" s="746">
        <v>933.07090000000005</v>
      </c>
      <c r="CY111" s="745">
        <f t="shared" si="45"/>
        <v>-6.2108823333346663E-2</v>
      </c>
      <c r="CZ111" s="46">
        <v>12630</v>
      </c>
      <c r="DA111" s="442">
        <v>90.031694999999999</v>
      </c>
      <c r="DB111" s="9">
        <f t="shared" si="46"/>
        <v>849.10484382333334</v>
      </c>
      <c r="DC111" s="9">
        <v>849.14610000000005</v>
      </c>
      <c r="DD111" s="745">
        <f t="shared" si="47"/>
        <v>4.1256176666706779E-2</v>
      </c>
      <c r="DE111" s="46">
        <v>20400</v>
      </c>
      <c r="DM111" s="37">
        <v>204.07462200000001</v>
      </c>
      <c r="DN111" s="9">
        <v>3822.6574514700001</v>
      </c>
      <c r="DR111" s="486">
        <f t="shared" ref="DR111:DR135" si="65">(BJ111-DM111)/L111</f>
        <v>811.09053482333331</v>
      </c>
    </row>
    <row r="112" spans="4:133">
      <c r="D112" s="473">
        <v>27267</v>
      </c>
      <c r="E112" s="11"/>
      <c r="F112">
        <v>92</v>
      </c>
      <c r="G112" s="707" t="s">
        <v>611</v>
      </c>
      <c r="H112" s="705"/>
      <c r="I112" t="s">
        <v>612</v>
      </c>
      <c r="J112" s="46">
        <v>1.7400000000000001E-6</v>
      </c>
      <c r="K112" s="2">
        <v>280.3</v>
      </c>
      <c r="L112" s="708">
        <v>3</v>
      </c>
      <c r="M112">
        <v>879.11747885042496</v>
      </c>
      <c r="N112">
        <v>879.11540913451302</v>
      </c>
      <c r="O112">
        <v>2635.3378836112802</v>
      </c>
      <c r="P112">
        <v>2635.3316744700001</v>
      </c>
      <c r="Q112">
        <v>2.35611378094372</v>
      </c>
      <c r="R112" t="s">
        <v>30</v>
      </c>
      <c r="S112" t="s">
        <v>31</v>
      </c>
      <c r="T112">
        <v>280.27535609636499</v>
      </c>
      <c r="U112">
        <v>80.610917554961006</v>
      </c>
      <c r="V112" s="598" t="s">
        <v>32</v>
      </c>
      <c r="W112" t="s">
        <v>33</v>
      </c>
      <c r="X112" t="s">
        <v>613</v>
      </c>
      <c r="Y112" t="s">
        <v>614</v>
      </c>
      <c r="Z112">
        <v>73.751900000000006</v>
      </c>
      <c r="AB112">
        <v>2634.3305999999998</v>
      </c>
      <c r="AC112" s="9">
        <v>2634.3244</v>
      </c>
      <c r="AD112" s="72">
        <f t="shared" si="48"/>
        <v>2473.2788744700001</v>
      </c>
      <c r="AE112" s="70" t="s">
        <v>93</v>
      </c>
      <c r="AF112" s="79"/>
      <c r="AG112" s="619"/>
      <c r="AH112" s="619">
        <f t="shared" ref="AH112:AH135" si="66">P112-BM111</f>
        <v>2456.2523004700001</v>
      </c>
      <c r="AI112" s="619">
        <v>2456.2523004700001</v>
      </c>
      <c r="AJ112" s="619"/>
      <c r="AK112" s="619"/>
      <c r="AL112" s="619">
        <f t="shared" ref="AL112:AL135" si="67">P112-BO111</f>
        <v>2431.25705247</v>
      </c>
      <c r="AM112" s="619">
        <v>2431.25705247</v>
      </c>
      <c r="AN112" s="619"/>
      <c r="AO112" s="619"/>
      <c r="AP112" s="434">
        <f t="shared" si="49"/>
        <v>825.09780882333337</v>
      </c>
      <c r="AQ112" s="70">
        <v>824.81970000000001</v>
      </c>
      <c r="AR112" s="79">
        <v>27860</v>
      </c>
      <c r="AS112" s="755">
        <f t="shared" si="50"/>
        <v>-0.27810882333335485</v>
      </c>
      <c r="AT112" s="486">
        <f t="shared" si="51"/>
        <v>819.42228415666671</v>
      </c>
      <c r="AU112" s="756"/>
      <c r="AV112" s="749"/>
      <c r="AW112" s="92">
        <f t="shared" ref="AW112:AW133" si="68">AU112-AT112</f>
        <v>-819.42228415666671</v>
      </c>
      <c r="AX112" s="486">
        <f t="shared" si="52"/>
        <v>805.41500882333332</v>
      </c>
      <c r="AY112" s="756"/>
      <c r="AZ112" s="749"/>
      <c r="BA112" s="755"/>
      <c r="BB112" s="33">
        <f t="shared" si="53"/>
        <v>2455.26829447</v>
      </c>
      <c r="BC112" s="33" t="s">
        <v>93</v>
      </c>
      <c r="BD112" s="461"/>
      <c r="BE112" s="757"/>
      <c r="BF112" s="435">
        <f t="shared" si="54"/>
        <v>819.09428215666674</v>
      </c>
      <c r="BG112" s="33" t="s">
        <v>74</v>
      </c>
      <c r="BH112" s="461"/>
      <c r="BI112" s="757"/>
      <c r="BJ112" s="9">
        <f t="shared" si="56"/>
        <v>2637.3462264700001</v>
      </c>
      <c r="BK112" s="436">
        <v>1.0072760000000001</v>
      </c>
      <c r="BL112" s="353">
        <v>162.05279999999999</v>
      </c>
      <c r="BM112" s="202">
        <v>179.079374</v>
      </c>
      <c r="BN112" s="202">
        <v>221.10120000000001</v>
      </c>
      <c r="BO112" s="202">
        <v>204.07462200000001</v>
      </c>
      <c r="BP112" s="437">
        <v>180.06338</v>
      </c>
      <c r="BQ112">
        <f t="shared" si="57"/>
        <v>2637.3462279999999</v>
      </c>
      <c r="BR112">
        <f t="shared" si="58"/>
        <v>825.09780933333332</v>
      </c>
      <c r="BS112" s="438">
        <v>18.010565</v>
      </c>
      <c r="BT112" s="7">
        <v>36.021129999999999</v>
      </c>
      <c r="BU112" s="279">
        <v>54.031694999999999</v>
      </c>
      <c r="BV112" s="74">
        <v>150.05282399999999</v>
      </c>
      <c r="BW112" s="439">
        <f t="shared" si="59"/>
        <v>873.11188715666674</v>
      </c>
      <c r="BX112" s="9" t="s">
        <v>74</v>
      </c>
      <c r="BY112" s="92"/>
      <c r="BZ112" s="46"/>
      <c r="CA112" s="118">
        <f t="shared" si="60"/>
        <v>867.10836548999998</v>
      </c>
      <c r="CB112" s="9" t="s">
        <v>74</v>
      </c>
      <c r="CC112" s="92"/>
      <c r="CD112" s="46"/>
      <c r="CE112" s="440">
        <f t="shared" si="61"/>
        <v>861.10484382333334</v>
      </c>
      <c r="CF112" s="9">
        <v>861.18119999999999</v>
      </c>
      <c r="CG112" s="92">
        <f t="shared" si="42"/>
        <v>7.6356176666649844E-2</v>
      </c>
      <c r="CH112" s="46">
        <v>207.8</v>
      </c>
      <c r="CI112" s="74">
        <f t="shared" si="62"/>
        <v>829.09780082333339</v>
      </c>
      <c r="CJ112" s="9">
        <v>828.87300000000005</v>
      </c>
      <c r="CK112" s="92">
        <f t="shared" si="63"/>
        <v>-0.22480082333333939</v>
      </c>
      <c r="CL112" s="46">
        <v>23000</v>
      </c>
      <c r="CM112" s="180">
        <v>120.04226</v>
      </c>
      <c r="CN112" s="180">
        <f t="shared" si="43"/>
        <v>839.1013221566667</v>
      </c>
      <c r="CO112" s="9">
        <v>839.32050000000004</v>
      </c>
      <c r="CP112" s="92">
        <f t="shared" si="64"/>
        <v>0.21917784333334112</v>
      </c>
      <c r="CQ112" s="46">
        <v>51510</v>
      </c>
      <c r="CS112" s="473">
        <v>27267</v>
      </c>
      <c r="CW112" s="9">
        <f t="shared" si="44"/>
        <v>933.1330088233334</v>
      </c>
      <c r="CX112" s="746">
        <v>932.80380000000002</v>
      </c>
      <c r="CY112" s="92">
        <f t="shared" si="45"/>
        <v>-0.32920882333337431</v>
      </c>
      <c r="CZ112" s="46">
        <v>7117</v>
      </c>
      <c r="DA112" s="442">
        <v>90.031694999999999</v>
      </c>
      <c r="DB112" s="9">
        <f t="shared" si="46"/>
        <v>849.10484382333334</v>
      </c>
      <c r="DC112" s="9">
        <v>849.34630000000004</v>
      </c>
      <c r="DD112" s="92">
        <f t="shared" si="47"/>
        <v>0.24145617666670205</v>
      </c>
      <c r="DE112" s="46">
        <v>42390</v>
      </c>
      <c r="DM112" s="37">
        <v>204.07462200000001</v>
      </c>
      <c r="DN112" s="9">
        <v>3943.5166794699999</v>
      </c>
      <c r="DR112" s="486">
        <f t="shared" si="65"/>
        <v>811.09053482333331</v>
      </c>
    </row>
    <row r="113" spans="4:122">
      <c r="D113" s="711">
        <v>22719</v>
      </c>
      <c r="E113" s="11"/>
      <c r="F113">
        <v>24</v>
      </c>
      <c r="G113" s="712" t="s">
        <v>622</v>
      </c>
      <c r="H113" s="705"/>
      <c r="I113" t="s">
        <v>29</v>
      </c>
      <c r="J113" s="46">
        <v>2.2799999999999999E-3</v>
      </c>
      <c r="K113" s="2">
        <v>206.3</v>
      </c>
      <c r="L113" s="708">
        <v>3</v>
      </c>
      <c r="M113">
        <v>670.65833313084499</v>
      </c>
      <c r="N113">
        <v>670.65588946784703</v>
      </c>
      <c r="O113">
        <v>2009.9604464525301</v>
      </c>
      <c r="P113">
        <v>2009.9531154700001</v>
      </c>
      <c r="Q113">
        <v>3.64734006906472</v>
      </c>
      <c r="R113" t="s">
        <v>30</v>
      </c>
      <c r="S113" t="s">
        <v>31</v>
      </c>
      <c r="T113">
        <v>206.33740295935399</v>
      </c>
      <c r="U113">
        <v>206.33740295935399</v>
      </c>
      <c r="V113" t="s">
        <v>32</v>
      </c>
      <c r="W113" t="s">
        <v>33</v>
      </c>
      <c r="X113" t="s">
        <v>623</v>
      </c>
      <c r="Y113" t="s">
        <v>624</v>
      </c>
      <c r="Z113">
        <v>33.009799999999998</v>
      </c>
      <c r="AB113">
        <v>2008.9531999999999</v>
      </c>
      <c r="AC113" s="9">
        <v>2008.9458</v>
      </c>
      <c r="AD113" s="72">
        <f t="shared" si="48"/>
        <v>1847.9003154700001</v>
      </c>
      <c r="AE113" s="70" t="s">
        <v>74</v>
      </c>
      <c r="AF113" s="79"/>
      <c r="AG113" s="619"/>
      <c r="AH113" s="619">
        <f t="shared" si="66"/>
        <v>1830.8737414700001</v>
      </c>
      <c r="AI113" s="619">
        <v>1830.8737414700001</v>
      </c>
      <c r="AJ113" s="619"/>
      <c r="AK113" s="619"/>
      <c r="AL113" s="619">
        <f t="shared" si="67"/>
        <v>1805.87849347</v>
      </c>
      <c r="AM113" s="619">
        <v>1805.87849347</v>
      </c>
      <c r="AN113" s="619"/>
      <c r="AO113" s="619"/>
      <c r="AP113" s="434">
        <f t="shared" si="49"/>
        <v>616.6382891566667</v>
      </c>
      <c r="AQ113" s="70">
        <v>616.88239999999996</v>
      </c>
      <c r="AR113" s="79">
        <v>4242000</v>
      </c>
      <c r="AS113" s="755">
        <f t="shared" si="50"/>
        <v>0.24411084333326016</v>
      </c>
      <c r="AT113" s="486">
        <f t="shared" si="51"/>
        <v>610.96276449000004</v>
      </c>
      <c r="AU113" s="756"/>
      <c r="AV113" s="749"/>
      <c r="AW113" s="92">
        <f t="shared" si="68"/>
        <v>-610.96276449000004</v>
      </c>
      <c r="AX113" s="486">
        <f t="shared" si="52"/>
        <v>596.95548915666666</v>
      </c>
      <c r="AY113" s="756"/>
      <c r="AZ113" s="749"/>
      <c r="BA113" s="755"/>
      <c r="BB113" s="33">
        <f t="shared" si="53"/>
        <v>1829.88973547</v>
      </c>
      <c r="BC113" s="33" t="s">
        <v>74</v>
      </c>
      <c r="BD113" s="461"/>
      <c r="BE113" s="757"/>
      <c r="BF113" s="435">
        <f t="shared" si="54"/>
        <v>610.63476249000007</v>
      </c>
      <c r="BG113" s="33">
        <v>611.00649999999996</v>
      </c>
      <c r="BH113" s="461">
        <v>237500</v>
      </c>
      <c r="BI113" s="757">
        <f t="shared" si="55"/>
        <v>0.37173750999988897</v>
      </c>
      <c r="BJ113" s="9">
        <f t="shared" si="56"/>
        <v>2011.9676674700002</v>
      </c>
      <c r="BK113" s="436">
        <v>1.0072760000000001</v>
      </c>
      <c r="BL113" s="353">
        <v>162.05279999999999</v>
      </c>
      <c r="BM113" s="202">
        <v>179.079374</v>
      </c>
      <c r="BN113" s="202">
        <v>221.10120000000001</v>
      </c>
      <c r="BO113" s="202">
        <v>204.07462200000001</v>
      </c>
      <c r="BP113" s="437">
        <v>180.06338</v>
      </c>
      <c r="BQ113">
        <f t="shared" si="57"/>
        <v>2011.9676279999999</v>
      </c>
      <c r="BR113">
        <f t="shared" si="58"/>
        <v>616.63827600000002</v>
      </c>
      <c r="BS113" s="438">
        <v>18.010565</v>
      </c>
      <c r="BT113" s="7">
        <v>36.021129999999999</v>
      </c>
      <c r="BU113" s="279">
        <v>54.031694999999999</v>
      </c>
      <c r="BV113" s="74">
        <v>150.05282399999999</v>
      </c>
      <c r="BW113" s="439">
        <f t="shared" si="59"/>
        <v>664.65236749000007</v>
      </c>
      <c r="BX113" s="9" t="s">
        <v>74</v>
      </c>
      <c r="BY113" s="92"/>
      <c r="BZ113" s="46"/>
      <c r="CA113" s="118">
        <f t="shared" si="60"/>
        <v>658.64884582333332</v>
      </c>
      <c r="CB113" s="9" t="s">
        <v>74</v>
      </c>
      <c r="CC113" s="92"/>
      <c r="CD113" s="46"/>
      <c r="CE113" s="440">
        <f t="shared" si="61"/>
        <v>652.64532415666679</v>
      </c>
      <c r="CF113" s="9" t="s">
        <v>180</v>
      </c>
      <c r="CG113" s="92"/>
      <c r="CH113" s="46"/>
      <c r="CI113" s="74">
        <f t="shared" si="62"/>
        <v>620.63828115666672</v>
      </c>
      <c r="CJ113" s="9">
        <v>620.44500000000005</v>
      </c>
      <c r="CK113" s="92">
        <f t="shared" si="63"/>
        <v>-0.19328115666667145</v>
      </c>
      <c r="CL113" s="46">
        <v>46990</v>
      </c>
      <c r="CM113" s="180">
        <v>120.04226</v>
      </c>
      <c r="CN113" s="180">
        <f t="shared" si="43"/>
        <v>630.64180249000003</v>
      </c>
      <c r="CO113" s="9">
        <v>630.65449999999998</v>
      </c>
      <c r="CP113" s="92">
        <f t="shared" si="64"/>
        <v>1.2697509999952672E-2</v>
      </c>
      <c r="CQ113" s="46">
        <v>649900</v>
      </c>
      <c r="CS113" s="711">
        <v>22719</v>
      </c>
      <c r="CW113" s="9">
        <f t="shared" si="44"/>
        <v>724.67348915666673</v>
      </c>
      <c r="CX113" s="746">
        <v>725.11959999999999</v>
      </c>
      <c r="CY113" s="92">
        <f t="shared" si="45"/>
        <v>0.44611084333325834</v>
      </c>
      <c r="CZ113" s="46">
        <v>3217</v>
      </c>
      <c r="DA113" s="442">
        <v>90.031694999999999</v>
      </c>
      <c r="DB113" s="9">
        <f t="shared" si="46"/>
        <v>640.64532415666679</v>
      </c>
      <c r="DC113" s="9">
        <v>640.77059999999994</v>
      </c>
      <c r="DD113" s="92">
        <f t="shared" si="47"/>
        <v>0.12527584333315644</v>
      </c>
      <c r="DE113" s="46">
        <v>151000</v>
      </c>
      <c r="DM113" s="37">
        <v>204.07462200000001</v>
      </c>
      <c r="DN113" s="9">
        <v>4064.3759074700001</v>
      </c>
      <c r="DR113" s="486">
        <f t="shared" si="65"/>
        <v>602.63101515666665</v>
      </c>
    </row>
    <row r="114" spans="4:122">
      <c r="D114" s="711">
        <v>25077</v>
      </c>
      <c r="E114" s="11"/>
      <c r="F114">
        <v>92</v>
      </c>
      <c r="G114" s="712" t="s">
        <v>629</v>
      </c>
      <c r="H114" s="705"/>
      <c r="I114" t="s">
        <v>630</v>
      </c>
      <c r="J114" s="46">
        <v>1.7200000000000001E-5</v>
      </c>
      <c r="K114" s="2">
        <v>300.7</v>
      </c>
      <c r="L114" s="708">
        <v>3</v>
      </c>
      <c r="M114">
        <v>879.11723471071105</v>
      </c>
      <c r="N114">
        <v>879.11540913451302</v>
      </c>
      <c r="O114">
        <v>2635.33715119213</v>
      </c>
      <c r="P114">
        <v>2635.3316744700001</v>
      </c>
      <c r="Q114">
        <v>2.0781908353771201</v>
      </c>
      <c r="R114" t="s">
        <v>30</v>
      </c>
      <c r="S114" t="s">
        <v>31</v>
      </c>
      <c r="T114">
        <v>300.72837134016498</v>
      </c>
      <c r="U114">
        <v>45.507761922064503</v>
      </c>
      <c r="V114" t="s">
        <v>32</v>
      </c>
      <c r="W114" t="s">
        <v>33</v>
      </c>
      <c r="X114" t="s">
        <v>631</v>
      </c>
      <c r="Y114" t="s">
        <v>632</v>
      </c>
      <c r="Z114">
        <v>73.898200000000003</v>
      </c>
      <c r="AB114">
        <v>2634.3299000000002</v>
      </c>
      <c r="AC114" s="9">
        <v>2634.3244</v>
      </c>
      <c r="AD114" s="72">
        <f t="shared" si="48"/>
        <v>2473.2788744700001</v>
      </c>
      <c r="AE114" s="70" t="s">
        <v>93</v>
      </c>
      <c r="AF114" s="79"/>
      <c r="AG114" s="619"/>
      <c r="AH114" s="619">
        <f t="shared" si="66"/>
        <v>2456.2523004700001</v>
      </c>
      <c r="AI114" s="619">
        <v>2456.2523004700001</v>
      </c>
      <c r="AJ114" s="619"/>
      <c r="AK114" s="619"/>
      <c r="AL114" s="619">
        <f t="shared" si="67"/>
        <v>2431.25705247</v>
      </c>
      <c r="AM114" s="619">
        <v>2431.25705247</v>
      </c>
      <c r="AN114" s="619"/>
      <c r="AO114" s="619"/>
      <c r="AP114" s="434">
        <f t="shared" si="49"/>
        <v>825.09780882333337</v>
      </c>
      <c r="AQ114" s="70">
        <v>825.548</v>
      </c>
      <c r="AR114" s="79">
        <v>208100</v>
      </c>
      <c r="AS114" s="755">
        <f t="shared" si="50"/>
        <v>0.45019117666663533</v>
      </c>
      <c r="AT114" s="486">
        <f t="shared" si="51"/>
        <v>819.42228415666671</v>
      </c>
      <c r="AU114" s="756"/>
      <c r="AV114" s="749"/>
      <c r="AW114" s="92">
        <f t="shared" si="68"/>
        <v>-819.42228415666671</v>
      </c>
      <c r="AX114" s="486">
        <f t="shared" si="52"/>
        <v>805.41500882333332</v>
      </c>
      <c r="AY114" s="756"/>
      <c r="AZ114" s="749"/>
      <c r="BA114" s="755"/>
      <c r="BB114" s="33">
        <f t="shared" si="53"/>
        <v>2455.26829447</v>
      </c>
      <c r="BC114" s="33" t="s">
        <v>93</v>
      </c>
      <c r="BD114" s="461"/>
      <c r="BE114" s="757"/>
      <c r="BF114" s="435">
        <f t="shared" si="54"/>
        <v>819.09428215666674</v>
      </c>
      <c r="BG114" s="33">
        <v>818.94759999999997</v>
      </c>
      <c r="BH114" s="461">
        <v>31380</v>
      </c>
      <c r="BI114" s="757">
        <f t="shared" si="55"/>
        <v>-0.14668215666677042</v>
      </c>
      <c r="BJ114" s="9">
        <f t="shared" si="56"/>
        <v>2637.3462264700001</v>
      </c>
      <c r="BK114" s="436">
        <v>1.0072760000000001</v>
      </c>
      <c r="BL114" s="353">
        <v>162.05279999999999</v>
      </c>
      <c r="BM114" s="202">
        <v>179.079374</v>
      </c>
      <c r="BN114" s="202">
        <v>221.10120000000001</v>
      </c>
      <c r="BO114" s="202">
        <v>204.07462200000001</v>
      </c>
      <c r="BP114" s="437">
        <v>180.06338</v>
      </c>
      <c r="BQ114">
        <f t="shared" si="57"/>
        <v>2637.3462279999999</v>
      </c>
      <c r="BR114">
        <f t="shared" si="58"/>
        <v>825.09780933333332</v>
      </c>
      <c r="BS114" s="438">
        <v>18.010565</v>
      </c>
      <c r="BT114" s="7">
        <v>36.021129999999999</v>
      </c>
      <c r="BU114" s="279">
        <v>54.031694999999999</v>
      </c>
      <c r="BV114" s="74">
        <v>150.05282399999999</v>
      </c>
      <c r="BW114" s="439">
        <f t="shared" si="59"/>
        <v>873.11188715666674</v>
      </c>
      <c r="BX114" s="9">
        <v>872.9615</v>
      </c>
      <c r="BY114" s="92">
        <f>BX114-BW114</f>
        <v>-0.15038715666673852</v>
      </c>
      <c r="BZ114" s="46">
        <v>899</v>
      </c>
      <c r="CA114" s="118">
        <f t="shared" si="60"/>
        <v>867.10836548999998</v>
      </c>
      <c r="CB114" s="9">
        <v>867.27670000000001</v>
      </c>
      <c r="CC114" s="92">
        <f t="shared" si="41"/>
        <v>0.16833451000002242</v>
      </c>
      <c r="CD114" s="46">
        <v>1026</v>
      </c>
      <c r="CE114" s="440">
        <f t="shared" si="61"/>
        <v>861.10484382333334</v>
      </c>
      <c r="CF114" s="9" t="s">
        <v>180</v>
      </c>
      <c r="CG114" s="92"/>
      <c r="CH114" s="46"/>
      <c r="CI114" s="74">
        <f t="shared" si="62"/>
        <v>829.09780082333339</v>
      </c>
      <c r="CJ114" s="9">
        <v>829.36980000000005</v>
      </c>
      <c r="CK114" s="92">
        <f t="shared" si="63"/>
        <v>0.27199917666666806</v>
      </c>
      <c r="CL114" s="46">
        <v>37380</v>
      </c>
      <c r="CM114" s="180">
        <v>120.04226</v>
      </c>
      <c r="CN114" s="180">
        <f t="shared" si="43"/>
        <v>839.1013221566667</v>
      </c>
      <c r="CO114" s="9">
        <v>839.36339999999996</v>
      </c>
      <c r="CP114" s="92">
        <f t="shared" si="64"/>
        <v>0.2620778433332589</v>
      </c>
      <c r="CQ114" s="46">
        <v>121000</v>
      </c>
      <c r="CS114" s="711">
        <v>25077</v>
      </c>
      <c r="CW114" s="9">
        <f t="shared" si="44"/>
        <v>933.1330088233334</v>
      </c>
      <c r="CX114" s="746">
        <v>932.87779999999998</v>
      </c>
      <c r="CY114" s="92">
        <f t="shared" si="45"/>
        <v>-0.25520882333341888</v>
      </c>
      <c r="CZ114" s="46">
        <v>22260</v>
      </c>
      <c r="DA114" s="442">
        <v>90.031694999999999</v>
      </c>
      <c r="DB114" s="9">
        <f t="shared" si="46"/>
        <v>849.10484382333334</v>
      </c>
      <c r="DC114" s="9">
        <v>849.53639999999996</v>
      </c>
      <c r="DD114" s="92">
        <f t="shared" si="47"/>
        <v>0.43155617666661783</v>
      </c>
      <c r="DE114" s="46">
        <v>5.226</v>
      </c>
      <c r="DM114" s="37">
        <v>204.07462200000001</v>
      </c>
      <c r="DN114" s="9">
        <f>P114-DM114</f>
        <v>2431.25705247</v>
      </c>
      <c r="DR114" s="486">
        <f t="shared" si="65"/>
        <v>811.09053482333331</v>
      </c>
    </row>
    <row r="115" spans="4:122">
      <c r="D115" s="715">
        <v>2635</v>
      </c>
      <c r="E115" s="11"/>
      <c r="F115">
        <v>20</v>
      </c>
      <c r="G115" s="707" t="s">
        <v>643</v>
      </c>
      <c r="H115" s="705"/>
      <c r="I115" t="s">
        <v>644</v>
      </c>
      <c r="J115" s="46">
        <v>2.9199999999999999E-3</v>
      </c>
      <c r="K115" s="2">
        <v>156.1</v>
      </c>
      <c r="L115" s="708">
        <v>3</v>
      </c>
      <c r="M115">
        <v>486.57523540594502</v>
      </c>
      <c r="N115">
        <v>486.57573613451302</v>
      </c>
      <c r="O115">
        <v>1457.7111532778399</v>
      </c>
      <c r="P115">
        <v>1457.7126554700001</v>
      </c>
      <c r="Q115">
        <v>-1.0305132214111701</v>
      </c>
      <c r="R115" t="s">
        <v>30</v>
      </c>
      <c r="S115" t="s">
        <v>31</v>
      </c>
      <c r="T115">
        <v>156.13879026664901</v>
      </c>
      <c r="U115">
        <v>156.13879026664901</v>
      </c>
      <c r="V115" t="s">
        <v>32</v>
      </c>
      <c r="W115" t="s">
        <v>33</v>
      </c>
      <c r="X115" t="s">
        <v>645</v>
      </c>
      <c r="Y115" t="s">
        <v>646</v>
      </c>
      <c r="Z115">
        <v>36.621200000000002</v>
      </c>
      <c r="AB115">
        <v>1456.7039</v>
      </c>
      <c r="AC115" s="9">
        <v>1456.7054000000001</v>
      </c>
      <c r="AD115" s="72">
        <f t="shared" si="48"/>
        <v>1295.6598554700001</v>
      </c>
      <c r="AE115" s="756" t="s">
        <v>74</v>
      </c>
      <c r="AF115" s="79"/>
      <c r="AG115" s="801" t="s">
        <v>797</v>
      </c>
      <c r="AH115" s="619">
        <f t="shared" si="66"/>
        <v>1278.6332814700002</v>
      </c>
      <c r="AI115" s="801">
        <v>1278.6332814700002</v>
      </c>
      <c r="AJ115" s="801"/>
      <c r="AK115" s="801"/>
      <c r="AL115" s="619">
        <f t="shared" si="67"/>
        <v>1253.63803347</v>
      </c>
      <c r="AM115" s="801">
        <v>1253.63803347</v>
      </c>
      <c r="AN115" s="801"/>
      <c r="AO115" s="801"/>
      <c r="AP115" s="775">
        <f t="shared" si="49"/>
        <v>432.55813582333343</v>
      </c>
      <c r="AQ115" s="70">
        <v>432.91320000000002</v>
      </c>
      <c r="AR115" s="79">
        <v>280300</v>
      </c>
      <c r="AS115" s="755">
        <f t="shared" si="50"/>
        <v>0.35506417666658763</v>
      </c>
      <c r="AT115" s="486">
        <f t="shared" si="51"/>
        <v>426.88261115666677</v>
      </c>
      <c r="AU115" s="756"/>
      <c r="AV115" s="749"/>
      <c r="AW115" s="92">
        <f t="shared" si="68"/>
        <v>-426.88261115666677</v>
      </c>
      <c r="AX115" s="486">
        <f t="shared" si="52"/>
        <v>412.87533582333339</v>
      </c>
      <c r="AY115" s="756"/>
      <c r="AZ115" s="749"/>
      <c r="BA115" s="755"/>
      <c r="BB115" s="33">
        <f t="shared" si="53"/>
        <v>1277.64927547</v>
      </c>
      <c r="BC115" s="761" t="s">
        <v>74</v>
      </c>
      <c r="BD115" s="461"/>
      <c r="BE115" s="757"/>
      <c r="BF115" s="435">
        <f t="shared" si="54"/>
        <v>426.55460915666669</v>
      </c>
      <c r="BG115" s="33">
        <v>426.09890000000001</v>
      </c>
      <c r="BH115" s="461">
        <v>948.6</v>
      </c>
      <c r="BI115" s="757">
        <f t="shared" si="55"/>
        <v>-0.45570915666667133</v>
      </c>
      <c r="BJ115" s="9">
        <f t="shared" si="56"/>
        <v>1459.7272074700002</v>
      </c>
      <c r="BK115" s="436">
        <v>1.0072760000000001</v>
      </c>
      <c r="BL115" s="353">
        <v>162.05279999999999</v>
      </c>
      <c r="BM115" s="202">
        <v>179.079374</v>
      </c>
      <c r="BN115" s="202">
        <v>221.10120000000001</v>
      </c>
      <c r="BO115" s="202">
        <v>204.07462200000001</v>
      </c>
      <c r="BP115" s="437">
        <v>180.06338</v>
      </c>
      <c r="BQ115">
        <f t="shared" si="57"/>
        <v>1459.727228</v>
      </c>
      <c r="BR115">
        <f t="shared" si="58"/>
        <v>432.5581426666667</v>
      </c>
      <c r="BS115" s="438">
        <v>18.010565</v>
      </c>
      <c r="BT115" s="7">
        <v>36.021129999999999</v>
      </c>
      <c r="BU115" s="279">
        <v>54.031694999999999</v>
      </c>
      <c r="BV115" s="74">
        <v>150.05282399999999</v>
      </c>
      <c r="BW115" s="439">
        <f t="shared" si="59"/>
        <v>480.57221415666669</v>
      </c>
      <c r="BX115" s="9" t="s">
        <v>74</v>
      </c>
      <c r="BY115" s="92"/>
      <c r="BZ115" s="46"/>
      <c r="CA115" s="118">
        <f t="shared" si="60"/>
        <v>474.56869249000005</v>
      </c>
      <c r="CB115" s="9">
        <v>474.30099999999999</v>
      </c>
      <c r="CC115" s="92">
        <f t="shared" si="41"/>
        <v>-0.26769249000005857</v>
      </c>
      <c r="CD115" s="46">
        <v>56.27</v>
      </c>
      <c r="CE115" s="440">
        <f t="shared" si="61"/>
        <v>468.5651708233334</v>
      </c>
      <c r="CF115" s="9" t="s">
        <v>180</v>
      </c>
      <c r="CG115" s="92"/>
      <c r="CH115" s="46"/>
      <c r="CI115" s="74">
        <f t="shared" si="62"/>
        <v>436.55812782333334</v>
      </c>
      <c r="CJ115" s="9">
        <v>436.4135</v>
      </c>
      <c r="CK115" s="92">
        <f t="shared" si="63"/>
        <v>-0.14462782333333735</v>
      </c>
      <c r="CL115" s="46">
        <v>1349</v>
      </c>
      <c r="CM115" s="180">
        <v>120.04226</v>
      </c>
      <c r="CN115" s="180">
        <f t="shared" si="43"/>
        <v>446.56164915666676</v>
      </c>
      <c r="CO115" s="9"/>
      <c r="CP115" s="92">
        <f t="shared" si="64"/>
        <v>-446.56164915666676</v>
      </c>
      <c r="CQ115" s="46"/>
      <c r="CS115" s="715">
        <v>2635</v>
      </c>
      <c r="CW115" s="9">
        <f t="shared" si="44"/>
        <v>540.5933358233334</v>
      </c>
      <c r="CX115" s="746"/>
      <c r="CY115" s="92">
        <f t="shared" si="45"/>
        <v>-540.5933358233334</v>
      </c>
      <c r="CZ115" s="46"/>
      <c r="DA115" s="442">
        <v>90.031694999999999</v>
      </c>
      <c r="DB115" s="9">
        <f t="shared" si="46"/>
        <v>456.5651708233334</v>
      </c>
      <c r="DC115" s="9"/>
      <c r="DD115" s="92">
        <f t="shared" si="47"/>
        <v>-456.5651708233334</v>
      </c>
      <c r="DE115" s="46"/>
      <c r="DM115" s="37">
        <v>204.07462200000001</v>
      </c>
      <c r="DN115" s="9">
        <v>4185.2351354700004</v>
      </c>
      <c r="DR115" s="486">
        <f t="shared" si="65"/>
        <v>418.55086182333338</v>
      </c>
    </row>
    <row r="116" spans="4:122">
      <c r="D116" s="715">
        <v>22875</v>
      </c>
      <c r="E116" s="704" t="s">
        <v>58</v>
      </c>
      <c r="F116" s="52">
        <v>64</v>
      </c>
      <c r="G116" s="707" t="s">
        <v>595</v>
      </c>
      <c r="H116" s="705"/>
      <c r="I116" s="87" t="s">
        <v>596</v>
      </c>
      <c r="J116" s="46">
        <v>5.6599999999999997E-12</v>
      </c>
      <c r="K116" s="2">
        <v>788.4</v>
      </c>
      <c r="L116" s="708">
        <v>3</v>
      </c>
      <c r="M116">
        <v>945.42090247032297</v>
      </c>
      <c r="N116">
        <v>945.41558480117999</v>
      </c>
      <c r="O116">
        <v>2834.2481544709699</v>
      </c>
      <c r="P116">
        <v>2834.2322014699998</v>
      </c>
      <c r="Q116">
        <v>5.6286852430473298</v>
      </c>
      <c r="R116" t="s">
        <v>30</v>
      </c>
      <c r="S116" t="s">
        <v>31</v>
      </c>
      <c r="T116">
        <v>788.38498862703</v>
      </c>
      <c r="U116">
        <v>24.071352659890401</v>
      </c>
      <c r="V116" t="s">
        <v>32</v>
      </c>
      <c r="W116" t="s">
        <v>33</v>
      </c>
      <c r="X116" t="s">
        <v>647</v>
      </c>
      <c r="Y116" t="s">
        <v>648</v>
      </c>
      <c r="Z116">
        <v>72.222700000000003</v>
      </c>
      <c r="AB116">
        <v>2833.2408999999998</v>
      </c>
      <c r="AC116" s="9">
        <v>2833.2249000000002</v>
      </c>
      <c r="AD116" s="72">
        <f t="shared" si="48"/>
        <v>2672.1794014699999</v>
      </c>
      <c r="AE116" s="120" t="s">
        <v>93</v>
      </c>
      <c r="AF116" s="46"/>
      <c r="AG116" s="92"/>
      <c r="AH116" s="619">
        <f t="shared" si="66"/>
        <v>2655.1528274699999</v>
      </c>
      <c r="AI116" s="92">
        <v>2655.1528274699999</v>
      </c>
      <c r="AJ116" s="92"/>
      <c r="AK116" s="92"/>
      <c r="AL116" s="619">
        <f t="shared" si="67"/>
        <v>2630.1575794699997</v>
      </c>
      <c r="AM116" s="92">
        <v>2630.1575794699997</v>
      </c>
      <c r="AN116" s="92"/>
      <c r="AO116" s="92"/>
      <c r="AP116" s="434">
        <f t="shared" si="49"/>
        <v>891.39798449</v>
      </c>
      <c r="AQ116" s="9">
        <v>891.79629999999997</v>
      </c>
      <c r="AR116" s="46">
        <v>1757</v>
      </c>
      <c r="AS116" s="378">
        <f t="shared" si="50"/>
        <v>0.39831550999997489</v>
      </c>
      <c r="AT116" s="486">
        <f t="shared" si="51"/>
        <v>885.72245982333334</v>
      </c>
      <c r="AU116" s="120"/>
      <c r="AV116" s="369"/>
      <c r="AW116" s="92">
        <f t="shared" si="68"/>
        <v>-885.72245982333334</v>
      </c>
      <c r="AX116" s="486">
        <f t="shared" si="52"/>
        <v>871.71518448999996</v>
      </c>
      <c r="AY116" s="120"/>
      <c r="AZ116" s="369"/>
      <c r="BA116" s="378"/>
      <c r="BB116" s="33">
        <f t="shared" si="53"/>
        <v>2654.1688214699998</v>
      </c>
      <c r="BC116" s="120" t="s">
        <v>93</v>
      </c>
      <c r="BD116" s="46"/>
      <c r="BE116" s="378"/>
      <c r="BF116" s="435">
        <f t="shared" si="54"/>
        <v>885.39445782333325</v>
      </c>
      <c r="BG116" s="9">
        <v>885.38009999999997</v>
      </c>
      <c r="BH116" s="46">
        <v>470.7</v>
      </c>
      <c r="BI116" s="378">
        <f t="shared" si="55"/>
        <v>-1.4357823333284614E-2</v>
      </c>
      <c r="BJ116" s="9">
        <f t="shared" si="56"/>
        <v>2836.2467534699999</v>
      </c>
      <c r="BK116" s="436">
        <v>1.0072760000000001</v>
      </c>
      <c r="BL116" s="353">
        <v>162.05279999999999</v>
      </c>
      <c r="BM116" s="202">
        <v>179.079374</v>
      </c>
      <c r="BN116" s="202">
        <v>221.10120000000001</v>
      </c>
      <c r="BO116" s="202">
        <v>204.07462200000001</v>
      </c>
      <c r="BP116" s="437">
        <v>180.06338</v>
      </c>
      <c r="BQ116">
        <f t="shared" si="57"/>
        <v>2836.2467280000001</v>
      </c>
      <c r="BR116">
        <f t="shared" si="58"/>
        <v>891.39797600000009</v>
      </c>
      <c r="BS116" s="438">
        <v>18.010565</v>
      </c>
      <c r="BT116" s="7">
        <v>36.021129999999999</v>
      </c>
      <c r="BU116" s="279">
        <v>54.031694999999999</v>
      </c>
      <c r="BV116" s="74">
        <v>150.05282399999999</v>
      </c>
      <c r="BW116" s="439">
        <f t="shared" si="59"/>
        <v>939.41206282333326</v>
      </c>
      <c r="BX116" s="9" t="s">
        <v>74</v>
      </c>
      <c r="BY116" s="92"/>
      <c r="BZ116" s="46"/>
      <c r="CA116" s="118">
        <f t="shared" si="60"/>
        <v>933.40854115666662</v>
      </c>
      <c r="CB116" s="9">
        <v>933.34839999999997</v>
      </c>
      <c r="CC116" s="92">
        <f t="shared" si="41"/>
        <v>-6.0141156666645657E-2</v>
      </c>
      <c r="CD116" s="46">
        <v>15</v>
      </c>
      <c r="CE116" s="440">
        <f t="shared" si="61"/>
        <v>927.40501948999997</v>
      </c>
      <c r="CF116" s="9" t="s">
        <v>180</v>
      </c>
      <c r="CG116" s="92"/>
      <c r="CH116" s="46"/>
      <c r="CI116" s="74">
        <f t="shared" si="62"/>
        <v>895.39797649000002</v>
      </c>
      <c r="CJ116" s="9">
        <v>895.08209999999997</v>
      </c>
      <c r="CK116" s="92">
        <f t="shared" si="63"/>
        <v>-0.31587649000005058</v>
      </c>
      <c r="CL116" s="46">
        <v>151.1</v>
      </c>
      <c r="CM116" s="180">
        <v>120.04226</v>
      </c>
      <c r="CN116" s="180">
        <f t="shared" si="43"/>
        <v>905.40149782333322</v>
      </c>
      <c r="CO116" s="9"/>
      <c r="CP116" s="92">
        <f t="shared" si="64"/>
        <v>-905.40149782333322</v>
      </c>
      <c r="CQ116" s="46"/>
      <c r="CS116" s="715">
        <v>22875</v>
      </c>
      <c r="CT116" s="598"/>
      <c r="CU116" s="598"/>
      <c r="CV116" s="598"/>
      <c r="CW116" s="9">
        <f t="shared" si="44"/>
        <v>999.43318448999992</v>
      </c>
      <c r="CX116" s="746"/>
      <c r="CY116" s="92">
        <f t="shared" si="45"/>
        <v>-999.43318448999992</v>
      </c>
      <c r="CZ116" s="46"/>
      <c r="DA116" s="442">
        <v>90.031694999999999</v>
      </c>
      <c r="DB116" s="9">
        <f t="shared" si="46"/>
        <v>915.40501948999997</v>
      </c>
      <c r="DC116" s="9"/>
      <c r="DD116" s="92">
        <f t="shared" si="47"/>
        <v>-915.40501948999997</v>
      </c>
      <c r="DE116" s="46"/>
      <c r="DM116" s="37">
        <v>204.07462200000001</v>
      </c>
      <c r="DN116" s="9">
        <v>4306.0943634699997</v>
      </c>
      <c r="DR116" s="486">
        <f t="shared" si="65"/>
        <v>877.39071048999995</v>
      </c>
    </row>
    <row r="117" spans="4:122" s="598" customFormat="1">
      <c r="D117" s="802">
        <v>3741</v>
      </c>
      <c r="E117" s="705"/>
      <c r="F117" s="276">
        <v>80</v>
      </c>
      <c r="G117" s="712" t="s">
        <v>649</v>
      </c>
      <c r="H117" s="705"/>
      <c r="I117" s="598" t="s">
        <v>650</v>
      </c>
      <c r="J117" s="369">
        <v>3.0999999999999999E-3</v>
      </c>
      <c r="K117" s="803">
        <v>276.39999999999998</v>
      </c>
      <c r="L117" s="600">
        <v>3</v>
      </c>
      <c r="M117" s="598">
        <v>533.225278229933</v>
      </c>
      <c r="N117" s="598">
        <v>533.22817146784701</v>
      </c>
      <c r="O117" s="598">
        <v>1597.6612817498001</v>
      </c>
      <c r="P117" s="598">
        <v>1597.6699614700001</v>
      </c>
      <c r="Q117" s="598">
        <v>-5.4327366790467</v>
      </c>
      <c r="R117" s="598" t="s">
        <v>30</v>
      </c>
      <c r="S117" s="598" t="s">
        <v>31</v>
      </c>
      <c r="T117" s="598">
        <v>276.42390605860498</v>
      </c>
      <c r="U117" s="598">
        <v>276.42390605860498</v>
      </c>
      <c r="V117" s="598" t="s">
        <v>32</v>
      </c>
      <c r="W117" s="598" t="s">
        <v>33</v>
      </c>
      <c r="X117" s="598" t="s">
        <v>651</v>
      </c>
      <c r="Y117" s="598" t="s">
        <v>652</v>
      </c>
      <c r="Z117" s="598">
        <v>27.2546</v>
      </c>
      <c r="AB117" s="598">
        <v>1596.654</v>
      </c>
      <c r="AC117" s="120">
        <v>1596.6627000000001</v>
      </c>
      <c r="AD117" s="165">
        <f t="shared" si="48"/>
        <v>1435.6171614700002</v>
      </c>
      <c r="AE117" s="120" t="s">
        <v>74</v>
      </c>
      <c r="AF117" s="369"/>
      <c r="AG117" s="378"/>
      <c r="AH117" s="619">
        <f t="shared" si="66"/>
        <v>1418.5905874700002</v>
      </c>
      <c r="AI117" s="378">
        <v>1418.5905874700002</v>
      </c>
      <c r="AJ117" s="378"/>
      <c r="AK117" s="378"/>
      <c r="AL117" s="619">
        <f t="shared" si="67"/>
        <v>1393.59533947</v>
      </c>
      <c r="AM117" s="378">
        <v>1393.59533947</v>
      </c>
      <c r="AN117" s="378"/>
      <c r="AO117" s="378"/>
      <c r="AP117" s="804">
        <f t="shared" si="49"/>
        <v>479.21057115666673</v>
      </c>
      <c r="AQ117" s="120">
        <v>479.37880000000001</v>
      </c>
      <c r="AR117" s="369">
        <v>8673</v>
      </c>
      <c r="AS117" s="378">
        <f t="shared" si="50"/>
        <v>0.16822884333328147</v>
      </c>
      <c r="AT117" s="486">
        <f t="shared" si="51"/>
        <v>473.53504649000007</v>
      </c>
      <c r="AU117" s="120"/>
      <c r="AV117" s="369"/>
      <c r="AW117" s="92">
        <f t="shared" si="68"/>
        <v>-473.53504649000007</v>
      </c>
      <c r="AX117" s="486">
        <f t="shared" si="52"/>
        <v>459.52777115666669</v>
      </c>
      <c r="AY117" s="120"/>
      <c r="AZ117" s="369"/>
      <c r="BA117" s="378"/>
      <c r="BB117" s="761">
        <f t="shared" si="53"/>
        <v>1417.60658147</v>
      </c>
      <c r="BC117" s="120" t="s">
        <v>74</v>
      </c>
      <c r="BD117" s="369"/>
      <c r="BE117" s="378"/>
      <c r="BF117" s="805">
        <f t="shared" si="54"/>
        <v>473.20704449000004</v>
      </c>
      <c r="BG117" s="120">
        <v>473.65989999999999</v>
      </c>
      <c r="BH117" s="369">
        <v>7915</v>
      </c>
      <c r="BI117" s="378">
        <f t="shared" si="55"/>
        <v>0.45285550999994939</v>
      </c>
      <c r="BJ117" s="120">
        <f t="shared" si="56"/>
        <v>1599.6845134700002</v>
      </c>
      <c r="BK117" s="806">
        <v>1.0072760000000001</v>
      </c>
      <c r="BL117" s="807">
        <v>162.05279999999999</v>
      </c>
      <c r="BM117" s="202">
        <v>179.079374</v>
      </c>
      <c r="BN117" s="202">
        <v>221.10120000000001</v>
      </c>
      <c r="BO117" s="202">
        <v>204.07462200000001</v>
      </c>
      <c r="BP117" s="808">
        <v>180.06338</v>
      </c>
      <c r="BQ117" s="598">
        <f t="shared" si="57"/>
        <v>1599.684528</v>
      </c>
      <c r="BR117" s="598">
        <f t="shared" si="58"/>
        <v>479.210576</v>
      </c>
      <c r="BS117" s="809">
        <v>18.010565</v>
      </c>
      <c r="BT117" s="810">
        <v>36.021129999999999</v>
      </c>
      <c r="BU117" s="811">
        <v>54.031694999999999</v>
      </c>
      <c r="BV117" s="167">
        <v>150.05282399999999</v>
      </c>
      <c r="BW117" s="812">
        <f t="shared" si="59"/>
        <v>527.22464949000005</v>
      </c>
      <c r="BX117" s="120" t="s">
        <v>74</v>
      </c>
      <c r="BY117" s="378"/>
      <c r="BZ117" s="369"/>
      <c r="CA117" s="813">
        <f t="shared" si="60"/>
        <v>521.2211278233334</v>
      </c>
      <c r="CB117" s="120" t="s">
        <v>74</v>
      </c>
      <c r="CC117" s="378"/>
      <c r="CD117" s="369"/>
      <c r="CE117" s="814">
        <f t="shared" si="61"/>
        <v>515.21760615666676</v>
      </c>
      <c r="CF117" s="120">
        <v>515.43209999999999</v>
      </c>
      <c r="CG117" s="378">
        <f t="shared" si="42"/>
        <v>0.21449384333322996</v>
      </c>
      <c r="CH117" s="369">
        <v>3.9689999999999999</v>
      </c>
      <c r="CI117" s="167">
        <f t="shared" si="62"/>
        <v>483.21056315666675</v>
      </c>
      <c r="CJ117" s="120">
        <v>483.63</v>
      </c>
      <c r="CK117" s="378">
        <f t="shared" si="63"/>
        <v>0.41943684333324427</v>
      </c>
      <c r="CL117" s="369">
        <v>1040</v>
      </c>
      <c r="CM117" s="180">
        <v>120.04226</v>
      </c>
      <c r="CN117" s="180">
        <f t="shared" si="43"/>
        <v>493.21408449000006</v>
      </c>
      <c r="CO117" s="120"/>
      <c r="CP117" s="92">
        <f t="shared" si="64"/>
        <v>-493.21408449000006</v>
      </c>
      <c r="CQ117" s="369"/>
      <c r="CS117" s="715">
        <v>3741</v>
      </c>
      <c r="CT117"/>
      <c r="CU117"/>
      <c r="CV117"/>
      <c r="CW117" s="9">
        <f t="shared" si="44"/>
        <v>587.24577115666671</v>
      </c>
      <c r="CX117" s="746"/>
      <c r="CY117" s="92">
        <f t="shared" si="45"/>
        <v>-587.24577115666671</v>
      </c>
      <c r="CZ117" s="46"/>
      <c r="DA117" s="442">
        <v>90.031694999999999</v>
      </c>
      <c r="DB117" s="9">
        <f t="shared" si="46"/>
        <v>503.21760615666676</v>
      </c>
      <c r="DC117" s="9"/>
      <c r="DD117" s="92">
        <f t="shared" si="47"/>
        <v>-503.21760615666676</v>
      </c>
      <c r="DE117" s="46"/>
      <c r="DM117" s="37">
        <v>204.07462200000001</v>
      </c>
      <c r="DN117" s="9">
        <v>4426.95359147</v>
      </c>
      <c r="DO117"/>
      <c r="DR117" s="486">
        <f t="shared" si="65"/>
        <v>465.20329715666668</v>
      </c>
    </row>
    <row r="118" spans="4:122">
      <c r="D118" s="715">
        <v>3779</v>
      </c>
      <c r="E118" s="709" t="s">
        <v>57</v>
      </c>
      <c r="F118">
        <v>131</v>
      </c>
      <c r="G118" s="707" t="s">
        <v>615</v>
      </c>
      <c r="H118" s="705"/>
      <c r="I118" t="s">
        <v>452</v>
      </c>
      <c r="J118" s="46">
        <v>3.9100000000000003E-3</v>
      </c>
      <c r="K118" s="2">
        <v>278</v>
      </c>
      <c r="L118" s="708">
        <v>3</v>
      </c>
      <c r="M118">
        <v>570.28467091385698</v>
      </c>
      <c r="N118">
        <v>570.28601946784704</v>
      </c>
      <c r="O118">
        <v>1708.83945980157</v>
      </c>
      <c r="P118">
        <v>1708.8435054700001</v>
      </c>
      <c r="Q118">
        <v>-2.3674891331174601</v>
      </c>
      <c r="R118" t="s">
        <v>30</v>
      </c>
      <c r="S118" t="s">
        <v>31</v>
      </c>
      <c r="T118">
        <v>277.96089926653201</v>
      </c>
      <c r="U118">
        <v>277.96089926653201</v>
      </c>
      <c r="V118" t="s">
        <v>32</v>
      </c>
      <c r="W118" t="s">
        <v>33</v>
      </c>
      <c r="X118" t="s">
        <v>653</v>
      </c>
      <c r="Y118" t="s">
        <v>654</v>
      </c>
      <c r="Z118">
        <v>29.758800000000001</v>
      </c>
      <c r="AB118">
        <v>1707.8322000000001</v>
      </c>
      <c r="AC118" s="9">
        <v>1707.8362</v>
      </c>
      <c r="AD118" s="72">
        <f t="shared" si="48"/>
        <v>1546.7907054700001</v>
      </c>
      <c r="AE118" s="120" t="s">
        <v>93</v>
      </c>
      <c r="AF118" s="46"/>
      <c r="AG118" s="815" t="s">
        <v>797</v>
      </c>
      <c r="AH118" s="619">
        <f t="shared" si="66"/>
        <v>1529.7641314700002</v>
      </c>
      <c r="AI118" s="815">
        <v>1529.7641314700002</v>
      </c>
      <c r="AJ118" s="815"/>
      <c r="AK118" s="815"/>
      <c r="AL118" s="619">
        <f t="shared" si="67"/>
        <v>1504.76888347</v>
      </c>
      <c r="AM118" s="815">
        <v>1504.76888347</v>
      </c>
      <c r="AN118" s="815"/>
      <c r="AO118" s="815"/>
      <c r="AP118" s="775">
        <f t="shared" si="49"/>
        <v>516.26841915666671</v>
      </c>
      <c r="AQ118" s="9">
        <v>516.59630000000004</v>
      </c>
      <c r="AR118" s="46">
        <v>37000</v>
      </c>
      <c r="AS118" s="378">
        <f t="shared" si="50"/>
        <v>0.32788084333333245</v>
      </c>
      <c r="AT118" s="486">
        <f t="shared" si="51"/>
        <v>510.59289449000011</v>
      </c>
      <c r="AU118" s="120"/>
      <c r="AV118" s="369"/>
      <c r="AW118" s="92">
        <f t="shared" si="68"/>
        <v>-510.59289449000011</v>
      </c>
      <c r="AX118" s="486">
        <f t="shared" si="52"/>
        <v>496.58561915666672</v>
      </c>
      <c r="AY118" s="120"/>
      <c r="AZ118" s="369"/>
      <c r="BA118" s="378"/>
      <c r="BB118" s="33">
        <f t="shared" si="53"/>
        <v>1528.78012547</v>
      </c>
      <c r="BC118" s="120" t="s">
        <v>93</v>
      </c>
      <c r="BD118" s="46"/>
      <c r="BE118" s="378"/>
      <c r="BF118" s="816">
        <f t="shared" si="54"/>
        <v>510.26489249000002</v>
      </c>
      <c r="BG118" s="9">
        <v>510.73989999999998</v>
      </c>
      <c r="BH118" s="46">
        <v>9476</v>
      </c>
      <c r="BI118" s="378">
        <f t="shared" si="55"/>
        <v>0.47500750999995489</v>
      </c>
      <c r="BJ118" s="9">
        <f t="shared" si="56"/>
        <v>1710.8580574700002</v>
      </c>
      <c r="BK118" s="436">
        <v>1.0072760000000001</v>
      </c>
      <c r="BL118" s="353">
        <v>162.05279999999999</v>
      </c>
      <c r="BM118" s="202">
        <v>179.079374</v>
      </c>
      <c r="BN118" s="202">
        <v>221.10120000000001</v>
      </c>
      <c r="BO118" s="202">
        <v>204.07462200000001</v>
      </c>
      <c r="BP118" s="437">
        <v>180.06338</v>
      </c>
      <c r="BQ118">
        <f t="shared" si="57"/>
        <v>1710.8580279999999</v>
      </c>
      <c r="BR118">
        <f t="shared" si="58"/>
        <v>516.26840933333335</v>
      </c>
      <c r="BS118" s="438">
        <v>18.010565</v>
      </c>
      <c r="BT118" s="7">
        <v>36.021129999999999</v>
      </c>
      <c r="BU118" s="279">
        <v>54.031694999999999</v>
      </c>
      <c r="BV118" s="74">
        <v>150.05282399999999</v>
      </c>
      <c r="BW118" s="439">
        <f t="shared" si="59"/>
        <v>564.28249749000008</v>
      </c>
      <c r="BX118" s="9">
        <v>564.51390000000004</v>
      </c>
      <c r="BY118" s="92">
        <f>BX118-BW118</f>
        <v>0.2314025099999526</v>
      </c>
      <c r="BZ118" s="764" t="s">
        <v>798</v>
      </c>
      <c r="CA118" s="118">
        <f t="shared" si="60"/>
        <v>558.27897582333333</v>
      </c>
      <c r="CB118" s="9">
        <v>558.399</v>
      </c>
      <c r="CC118" s="92">
        <f t="shared" si="41"/>
        <v>0.12002417666667498</v>
      </c>
      <c r="CD118" s="46">
        <v>61.04</v>
      </c>
      <c r="CE118" s="440">
        <f t="shared" si="61"/>
        <v>552.2754541566668</v>
      </c>
      <c r="CF118" s="9">
        <v>552.44219999999996</v>
      </c>
      <c r="CG118" s="92">
        <f t="shared" si="42"/>
        <v>0.16674584333316034</v>
      </c>
      <c r="CH118" s="46">
        <v>77.84</v>
      </c>
      <c r="CI118" s="74">
        <f t="shared" si="62"/>
        <v>520.26841115666673</v>
      </c>
      <c r="CJ118" s="9" t="s">
        <v>74</v>
      </c>
      <c r="CK118" s="92"/>
      <c r="CL118" s="46"/>
      <c r="CM118" s="180">
        <v>120.04226</v>
      </c>
      <c r="CN118" s="180">
        <f t="shared" si="43"/>
        <v>530.27193249000004</v>
      </c>
      <c r="CO118" s="9"/>
      <c r="CP118" s="92">
        <f t="shared" si="64"/>
        <v>-530.27193249000004</v>
      </c>
      <c r="CQ118" s="46"/>
      <c r="CS118" s="715">
        <v>3779</v>
      </c>
      <c r="CW118" s="9">
        <f t="shared" si="44"/>
        <v>624.30361915666674</v>
      </c>
      <c r="CX118" s="746"/>
      <c r="CY118" s="92">
        <f t="shared" si="45"/>
        <v>-624.30361915666674</v>
      </c>
      <c r="CZ118" s="46"/>
      <c r="DA118" s="442">
        <v>90.031694999999999</v>
      </c>
      <c r="DB118" s="9">
        <f t="shared" si="46"/>
        <v>540.2754541566668</v>
      </c>
      <c r="DC118" s="9"/>
      <c r="DD118" s="92">
        <f t="shared" si="47"/>
        <v>-540.2754541566668</v>
      </c>
      <c r="DE118" s="46"/>
      <c r="DM118" s="37">
        <v>204.07462200000001</v>
      </c>
      <c r="DN118" s="9">
        <v>4547.8128194700002</v>
      </c>
      <c r="DR118" s="486">
        <f t="shared" si="65"/>
        <v>502.26114515666671</v>
      </c>
    </row>
    <row r="119" spans="4:122">
      <c r="D119" s="715">
        <v>3881</v>
      </c>
      <c r="E119" s="11"/>
      <c r="F119" s="52">
        <v>131</v>
      </c>
      <c r="G119" s="707" t="s">
        <v>637</v>
      </c>
      <c r="H119" s="705"/>
      <c r="I119" s="87" t="s">
        <v>638</v>
      </c>
      <c r="J119" s="46">
        <v>6.6399999999999999E-4</v>
      </c>
      <c r="K119" s="2">
        <v>309.7</v>
      </c>
      <c r="L119" s="708">
        <v>3</v>
      </c>
      <c r="M119">
        <v>570.61324767945302</v>
      </c>
      <c r="N119">
        <v>570.61402480117999</v>
      </c>
      <c r="O119">
        <v>1709.8251900983601</v>
      </c>
      <c r="P119">
        <v>1709.82752147</v>
      </c>
      <c r="Q119">
        <v>-1.36351275983423</v>
      </c>
      <c r="R119" t="s">
        <v>30</v>
      </c>
      <c r="S119" t="s">
        <v>31</v>
      </c>
      <c r="T119">
        <v>309.716208365971</v>
      </c>
      <c r="U119">
        <v>309.716208365971</v>
      </c>
      <c r="V119" t="s">
        <v>32</v>
      </c>
      <c r="W119" t="s">
        <v>33</v>
      </c>
      <c r="X119" t="s">
        <v>655</v>
      </c>
      <c r="Y119" t="s">
        <v>656</v>
      </c>
      <c r="Z119">
        <v>34.996000000000002</v>
      </c>
      <c r="AB119">
        <v>1708.8179</v>
      </c>
      <c r="AC119" s="9">
        <v>1708.8202000000001</v>
      </c>
      <c r="AD119" s="72">
        <f t="shared" si="48"/>
        <v>1547.77472147</v>
      </c>
      <c r="AE119" s="120" t="s">
        <v>93</v>
      </c>
      <c r="AF119" s="46"/>
      <c r="AG119" s="92"/>
      <c r="AH119" s="619">
        <f t="shared" si="66"/>
        <v>1530.74814747</v>
      </c>
      <c r="AI119" s="92">
        <v>1530.74814747</v>
      </c>
      <c r="AJ119" s="92"/>
      <c r="AK119" s="92"/>
      <c r="AL119" s="619">
        <f t="shared" si="67"/>
        <v>1505.7528994699999</v>
      </c>
      <c r="AM119" s="92">
        <v>1505.7528994699999</v>
      </c>
      <c r="AN119" s="92"/>
      <c r="AO119" s="92"/>
      <c r="AP119" s="434">
        <f t="shared" si="49"/>
        <v>516.59642449</v>
      </c>
      <c r="AQ119" s="9">
        <v>516.92269999999996</v>
      </c>
      <c r="AR119" s="46">
        <v>70270</v>
      </c>
      <c r="AS119" s="378">
        <f t="shared" si="50"/>
        <v>0.32627550999995947</v>
      </c>
      <c r="AT119" s="486">
        <f t="shared" si="51"/>
        <v>510.9208998233334</v>
      </c>
      <c r="AU119" s="120"/>
      <c r="AV119" s="369"/>
      <c r="AW119" s="92">
        <f t="shared" si="68"/>
        <v>-510.9208998233334</v>
      </c>
      <c r="AX119" s="486">
        <f t="shared" si="52"/>
        <v>496.91362449000002</v>
      </c>
      <c r="AY119" s="120"/>
      <c r="AZ119" s="369"/>
      <c r="BA119" s="378"/>
      <c r="BB119" s="33">
        <f t="shared" si="53"/>
        <v>1529.7641414699999</v>
      </c>
      <c r="BC119" s="120" t="s">
        <v>93</v>
      </c>
      <c r="BD119" s="46"/>
      <c r="BE119" s="378"/>
      <c r="BF119" s="435">
        <f t="shared" si="54"/>
        <v>510.59289782333332</v>
      </c>
      <c r="BG119" s="9">
        <v>510.79149999999998</v>
      </c>
      <c r="BH119" s="46">
        <v>19250</v>
      </c>
      <c r="BI119" s="378">
        <f t="shared" si="55"/>
        <v>0.19860217666666813</v>
      </c>
      <c r="BJ119" s="9">
        <f t="shared" si="56"/>
        <v>1711.8420734700001</v>
      </c>
      <c r="BK119" s="436">
        <v>1.0072760000000001</v>
      </c>
      <c r="BL119" s="353">
        <v>162.05279999999999</v>
      </c>
      <c r="BM119" s="202">
        <v>179.079374</v>
      </c>
      <c r="BN119" s="202">
        <v>221.10120000000001</v>
      </c>
      <c r="BO119" s="202">
        <v>204.07462200000001</v>
      </c>
      <c r="BP119" s="437">
        <v>180.06338</v>
      </c>
      <c r="BQ119">
        <f t="shared" si="57"/>
        <v>1711.842028</v>
      </c>
      <c r="BR119">
        <f t="shared" si="58"/>
        <v>516.59640933333333</v>
      </c>
      <c r="BS119" s="438">
        <v>18.010565</v>
      </c>
      <c r="BT119" s="7">
        <v>36.021129999999999</v>
      </c>
      <c r="BU119" s="279">
        <v>54.031694999999999</v>
      </c>
      <c r="BV119" s="74">
        <v>150.05282399999999</v>
      </c>
      <c r="BW119" s="439">
        <f t="shared" si="59"/>
        <v>564.61050282333338</v>
      </c>
      <c r="BX119" s="9" t="s">
        <v>74</v>
      </c>
      <c r="BY119" s="92"/>
      <c r="BZ119" s="46"/>
      <c r="CA119" s="118">
        <f t="shared" si="60"/>
        <v>558.60698115666662</v>
      </c>
      <c r="CB119" s="9">
        <v>558.7559</v>
      </c>
      <c r="CC119" s="92">
        <f t="shared" si="41"/>
        <v>0.14891884333337657</v>
      </c>
      <c r="CD119" s="46">
        <v>35.64</v>
      </c>
      <c r="CE119" s="440">
        <f t="shared" si="61"/>
        <v>552.60345949000009</v>
      </c>
      <c r="CF119" s="9">
        <v>552.82090000000005</v>
      </c>
      <c r="CG119" s="92">
        <f t="shared" si="42"/>
        <v>0.21744050999996034</v>
      </c>
      <c r="CH119" s="46">
        <v>16.010000000000002</v>
      </c>
      <c r="CI119" s="74">
        <f t="shared" si="62"/>
        <v>520.59641649000002</v>
      </c>
      <c r="CJ119" s="9">
        <v>520.46489999999994</v>
      </c>
      <c r="CK119" s="92">
        <f t="shared" si="63"/>
        <v>-0.13151649000008092</v>
      </c>
      <c r="CL119" s="46">
        <v>4151</v>
      </c>
      <c r="CM119" s="180">
        <v>120.04226</v>
      </c>
      <c r="CN119" s="180">
        <f t="shared" si="43"/>
        <v>530.59993782333333</v>
      </c>
      <c r="CO119" s="9"/>
      <c r="CP119" s="92">
        <f t="shared" si="64"/>
        <v>-530.59993782333333</v>
      </c>
      <c r="CQ119" s="46"/>
      <c r="CS119" s="715">
        <v>3881</v>
      </c>
      <c r="CW119" s="9">
        <f t="shared" si="44"/>
        <v>624.63162449000004</v>
      </c>
      <c r="CX119" s="746"/>
      <c r="CY119" s="92">
        <f t="shared" si="45"/>
        <v>-624.63162449000004</v>
      </c>
      <c r="CZ119" s="46"/>
      <c r="DA119" s="442">
        <v>90.031694999999999</v>
      </c>
      <c r="DB119" s="9">
        <f t="shared" si="46"/>
        <v>540.60345949000009</v>
      </c>
      <c r="DC119" s="9"/>
      <c r="DD119" s="92">
        <f t="shared" si="47"/>
        <v>-540.60345949000009</v>
      </c>
      <c r="DE119" s="46"/>
      <c r="DM119" s="37">
        <v>204.07462200000001</v>
      </c>
      <c r="DN119" s="9">
        <f>P119-DM119</f>
        <v>1505.7528994699999</v>
      </c>
      <c r="DR119" s="486">
        <f t="shared" si="65"/>
        <v>502.58915049000001</v>
      </c>
    </row>
    <row r="120" spans="4:122">
      <c r="D120" s="715">
        <v>4123</v>
      </c>
      <c r="E120" s="11"/>
      <c r="F120" s="52">
        <v>131</v>
      </c>
      <c r="G120" s="707" t="s">
        <v>657</v>
      </c>
      <c r="H120" s="705"/>
      <c r="I120" s="87" t="s">
        <v>658</v>
      </c>
      <c r="J120" s="46">
        <v>5.8600000000000004E-4</v>
      </c>
      <c r="K120" s="2">
        <v>248.4</v>
      </c>
      <c r="L120" s="708">
        <v>3</v>
      </c>
      <c r="M120">
        <v>584.950220779181</v>
      </c>
      <c r="N120">
        <v>584.94929613451404</v>
      </c>
      <c r="O120">
        <v>1752.83610939754</v>
      </c>
      <c r="P120">
        <v>1752.8333354700001</v>
      </c>
      <c r="Q120">
        <v>1.58253924383538</v>
      </c>
      <c r="R120" t="s">
        <v>30</v>
      </c>
      <c r="S120" t="s">
        <v>31</v>
      </c>
      <c r="T120">
        <v>248.42554245952101</v>
      </c>
      <c r="U120">
        <v>61.893943756272797</v>
      </c>
      <c r="V120" t="s">
        <v>32</v>
      </c>
      <c r="W120" t="s">
        <v>33</v>
      </c>
      <c r="X120" t="s">
        <v>659</v>
      </c>
      <c r="Y120" t="s">
        <v>660</v>
      </c>
      <c r="Z120">
        <v>44.140300000000003</v>
      </c>
      <c r="AB120">
        <v>1751.8288</v>
      </c>
      <c r="AC120" s="9">
        <v>1751.8261</v>
      </c>
      <c r="AD120" s="72">
        <f t="shared" si="48"/>
        <v>1590.7805354700001</v>
      </c>
      <c r="AE120" s="88" t="s">
        <v>74</v>
      </c>
      <c r="AF120" s="46"/>
      <c r="AG120" s="92"/>
      <c r="AH120" s="619">
        <f t="shared" si="66"/>
        <v>1573.7539614700001</v>
      </c>
      <c r="AI120" s="92">
        <v>1573.7539614700001</v>
      </c>
      <c r="AJ120" s="92"/>
      <c r="AK120" s="92"/>
      <c r="AL120" s="619">
        <f t="shared" si="67"/>
        <v>1548.75871347</v>
      </c>
      <c r="AM120" s="92">
        <v>1548.75871347</v>
      </c>
      <c r="AN120" s="92"/>
      <c r="AO120" s="92"/>
      <c r="AP120" s="434">
        <f t="shared" si="49"/>
        <v>530.93169582333337</v>
      </c>
      <c r="AQ120" s="9">
        <v>531.11689999999999</v>
      </c>
      <c r="AR120" s="46">
        <v>10960</v>
      </c>
      <c r="AS120" s="378">
        <f t="shared" si="50"/>
        <v>0.18520417666661615</v>
      </c>
      <c r="AT120" s="486">
        <f t="shared" si="51"/>
        <v>525.25617115666671</v>
      </c>
      <c r="AU120" s="120"/>
      <c r="AV120" s="369"/>
      <c r="AW120" s="92">
        <f t="shared" si="68"/>
        <v>-525.25617115666671</v>
      </c>
      <c r="AX120" s="486">
        <f t="shared" si="52"/>
        <v>511.24889582333338</v>
      </c>
      <c r="AY120" s="120"/>
      <c r="AZ120" s="369"/>
      <c r="BA120" s="378"/>
      <c r="BB120" s="33">
        <f t="shared" si="53"/>
        <v>1572.76995547</v>
      </c>
      <c r="BC120" s="88" t="s">
        <v>74</v>
      </c>
      <c r="BD120" s="46"/>
      <c r="BE120" s="378"/>
      <c r="BF120" s="435">
        <f t="shared" si="54"/>
        <v>524.92816915666674</v>
      </c>
      <c r="BG120" s="9">
        <v>525.06780000000003</v>
      </c>
      <c r="BH120" s="46">
        <v>10430</v>
      </c>
      <c r="BI120" s="378">
        <f t="shared" si="55"/>
        <v>0.13963084333329334</v>
      </c>
      <c r="BJ120" s="9">
        <f t="shared" si="56"/>
        <v>1754.8478874700002</v>
      </c>
      <c r="BK120" s="436">
        <v>1.0072760000000001</v>
      </c>
      <c r="BL120" s="353">
        <v>162.05279999999999</v>
      </c>
      <c r="BM120" s="202">
        <v>179.079374</v>
      </c>
      <c r="BN120" s="202">
        <v>221.10120000000001</v>
      </c>
      <c r="BO120" s="202">
        <v>204.07462200000001</v>
      </c>
      <c r="BP120" s="437">
        <v>180.06338</v>
      </c>
      <c r="BQ120">
        <f t="shared" si="57"/>
        <v>1754.8479279999999</v>
      </c>
      <c r="BR120">
        <f t="shared" si="58"/>
        <v>530.93170933333329</v>
      </c>
      <c r="BS120" s="438">
        <v>18.010565</v>
      </c>
      <c r="BT120" s="7">
        <v>36.021129999999999</v>
      </c>
      <c r="BU120" s="279">
        <v>54.031694999999999</v>
      </c>
      <c r="BV120" s="74">
        <v>150.05282399999999</v>
      </c>
      <c r="BW120" s="439">
        <f t="shared" si="59"/>
        <v>578.94577415666674</v>
      </c>
      <c r="BX120" s="9" t="s">
        <v>74</v>
      </c>
      <c r="BY120" s="92"/>
      <c r="BZ120" s="46"/>
      <c r="CA120" s="118">
        <f t="shared" si="60"/>
        <v>572.94225248999999</v>
      </c>
      <c r="CB120" s="9">
        <v>572.75810000000001</v>
      </c>
      <c r="CC120" s="92">
        <f t="shared" si="41"/>
        <v>-0.18415248999997402</v>
      </c>
      <c r="CD120" s="46">
        <v>4.9569999999999999</v>
      </c>
      <c r="CE120" s="440">
        <f t="shared" si="61"/>
        <v>566.93873082333346</v>
      </c>
      <c r="CF120" s="9" t="s">
        <v>180</v>
      </c>
      <c r="CG120" s="92"/>
      <c r="CH120" s="46"/>
      <c r="CI120" s="74">
        <f t="shared" si="62"/>
        <v>534.93168782333339</v>
      </c>
      <c r="CJ120" s="9">
        <v>534.50220000000002</v>
      </c>
      <c r="CK120" s="92">
        <f t="shared" si="63"/>
        <v>-0.42948782333337476</v>
      </c>
      <c r="CL120" s="46">
        <v>262.3</v>
      </c>
      <c r="CM120" s="180">
        <v>120.04226</v>
      </c>
      <c r="CN120" s="180">
        <f t="shared" si="43"/>
        <v>544.9352091566667</v>
      </c>
      <c r="CO120" s="9"/>
      <c r="CP120" s="92">
        <f t="shared" si="64"/>
        <v>-544.9352091566667</v>
      </c>
      <c r="CQ120" s="46"/>
      <c r="CS120" s="715">
        <v>4123</v>
      </c>
      <c r="CW120" s="9">
        <f t="shared" si="44"/>
        <v>638.9668958233334</v>
      </c>
      <c r="CX120" s="746"/>
      <c r="CY120" s="92">
        <f t="shared" si="45"/>
        <v>-638.9668958233334</v>
      </c>
      <c r="CZ120" s="46"/>
      <c r="DA120" s="442">
        <v>90.031694999999999</v>
      </c>
      <c r="DB120" s="9">
        <f t="shared" si="46"/>
        <v>554.93873082333346</v>
      </c>
      <c r="DC120" s="9"/>
      <c r="DD120" s="92">
        <f t="shared" si="47"/>
        <v>-554.93873082333346</v>
      </c>
      <c r="DE120" s="46"/>
      <c r="DM120" s="37">
        <v>204.07462200000001</v>
      </c>
      <c r="DN120" s="9">
        <v>4668.6720474699996</v>
      </c>
      <c r="DR120" s="486">
        <f t="shared" si="65"/>
        <v>516.92442182333332</v>
      </c>
    </row>
    <row r="121" spans="4:122">
      <c r="D121" s="715">
        <v>2655</v>
      </c>
      <c r="E121" s="710" t="s">
        <v>76</v>
      </c>
      <c r="F121">
        <v>135</v>
      </c>
      <c r="G121" s="707" t="s">
        <v>618</v>
      </c>
      <c r="H121" s="705"/>
      <c r="I121" t="s">
        <v>619</v>
      </c>
      <c r="J121" s="46">
        <v>3.0400000000000002E-4</v>
      </c>
      <c r="K121" s="2">
        <v>288.39999999999998</v>
      </c>
      <c r="L121" s="708">
        <v>3</v>
      </c>
      <c r="M121">
        <v>508.57967333667</v>
      </c>
      <c r="N121">
        <v>508.58054280118</v>
      </c>
      <c r="O121">
        <v>1523.72446707001</v>
      </c>
      <c r="P121">
        <v>1523.72707547</v>
      </c>
      <c r="Q121">
        <v>-1.7118551169668601</v>
      </c>
      <c r="R121" t="s">
        <v>30</v>
      </c>
      <c r="S121" t="s">
        <v>31</v>
      </c>
      <c r="T121">
        <v>188.971052996835</v>
      </c>
      <c r="U121">
        <v>188.971052996835</v>
      </c>
      <c r="V121" t="s">
        <v>32</v>
      </c>
      <c r="W121" t="s">
        <v>33</v>
      </c>
      <c r="X121" t="s">
        <v>661</v>
      </c>
      <c r="Y121" t="s">
        <v>662</v>
      </c>
      <c r="Z121">
        <v>37.602200000000003</v>
      </c>
      <c r="AB121">
        <v>1522.7172</v>
      </c>
      <c r="AC121" s="9">
        <v>1522.7198000000001</v>
      </c>
      <c r="AD121" s="72">
        <f t="shared" si="48"/>
        <v>1361.6742754700001</v>
      </c>
      <c r="AE121" s="466" t="s">
        <v>74</v>
      </c>
      <c r="AF121" s="817">
        <v>454.25639999999999</v>
      </c>
      <c r="AG121" s="818">
        <v>867.7</v>
      </c>
      <c r="AH121" s="619">
        <f t="shared" si="66"/>
        <v>1344.6477014700001</v>
      </c>
      <c r="AI121" s="818">
        <v>1344.6477014700001</v>
      </c>
      <c r="AJ121" s="818"/>
      <c r="AK121" s="818"/>
      <c r="AL121" s="619">
        <f t="shared" si="67"/>
        <v>1319.65245347</v>
      </c>
      <c r="AM121" s="818">
        <v>1319.65245347</v>
      </c>
      <c r="AN121" s="818"/>
      <c r="AO121" s="818"/>
      <c r="AP121" s="775">
        <f t="shared" si="49"/>
        <v>454.56294249000007</v>
      </c>
      <c r="AQ121" s="212">
        <v>454.93360000000001</v>
      </c>
      <c r="AR121" s="46">
        <v>4945</v>
      </c>
      <c r="AS121" s="378">
        <f t="shared" si="50"/>
        <v>0.37065750999994407</v>
      </c>
      <c r="AT121" s="486">
        <f t="shared" si="51"/>
        <v>448.88741782333341</v>
      </c>
      <c r="AU121" s="120"/>
      <c r="AV121" s="369"/>
      <c r="AW121" s="92">
        <f t="shared" si="68"/>
        <v>-448.88741782333341</v>
      </c>
      <c r="AX121" s="486">
        <f t="shared" si="52"/>
        <v>434.88014249000003</v>
      </c>
      <c r="AY121" s="120"/>
      <c r="AZ121" s="369"/>
      <c r="BA121" s="378"/>
      <c r="BB121" s="33">
        <f t="shared" si="53"/>
        <v>1343.66369547</v>
      </c>
      <c r="BC121" s="88" t="s">
        <v>74</v>
      </c>
      <c r="BD121" s="819">
        <v>449.00360000000001</v>
      </c>
      <c r="BE121" s="820">
        <v>2458</v>
      </c>
      <c r="BF121" s="435">
        <f t="shared" si="54"/>
        <v>448.55941582333338</v>
      </c>
      <c r="BG121" s="9">
        <v>448.26940000000002</v>
      </c>
      <c r="BH121" s="46">
        <v>284.2</v>
      </c>
      <c r="BI121" s="378">
        <f t="shared" si="55"/>
        <v>-0.29001582333336273</v>
      </c>
      <c r="BJ121" s="9">
        <f t="shared" si="56"/>
        <v>1525.7416274700001</v>
      </c>
      <c r="BK121" s="436">
        <v>1.0072760000000001</v>
      </c>
      <c r="BL121" s="353">
        <v>162.05279999999999</v>
      </c>
      <c r="BM121" s="202">
        <v>179.079374</v>
      </c>
      <c r="BN121" s="202">
        <v>221.10120000000001</v>
      </c>
      <c r="BO121" s="202">
        <v>204.07462200000001</v>
      </c>
      <c r="BP121" s="437">
        <v>180.06338</v>
      </c>
      <c r="BQ121">
        <f t="shared" si="57"/>
        <v>1525.741628</v>
      </c>
      <c r="BR121">
        <f t="shared" si="58"/>
        <v>454.56294266666669</v>
      </c>
      <c r="BS121" s="438">
        <v>18.010565</v>
      </c>
      <c r="BT121" s="7">
        <v>36.021129999999999</v>
      </c>
      <c r="BU121" s="279">
        <v>54.031694999999999</v>
      </c>
      <c r="BV121" s="74">
        <v>150.05282399999999</v>
      </c>
      <c r="BW121" s="439">
        <f t="shared" si="59"/>
        <v>502.57702082333338</v>
      </c>
      <c r="BX121" s="9" t="s">
        <v>74</v>
      </c>
      <c r="BY121" s="92"/>
      <c r="BZ121" s="46"/>
      <c r="CA121" s="118">
        <f t="shared" si="60"/>
        <v>496.57349915666668</v>
      </c>
      <c r="CB121" s="9" t="s">
        <v>74</v>
      </c>
      <c r="CC121" s="92"/>
      <c r="CD121" s="46"/>
      <c r="CE121" s="440">
        <f t="shared" si="61"/>
        <v>490.5699774900001</v>
      </c>
      <c r="CF121" s="9" t="s">
        <v>180</v>
      </c>
      <c r="CG121" s="92"/>
      <c r="CH121" s="46"/>
      <c r="CI121" s="74">
        <f t="shared" si="62"/>
        <v>458.56293449000003</v>
      </c>
      <c r="CJ121" s="9">
        <v>458.40640000000002</v>
      </c>
      <c r="CK121" s="92">
        <f t="shared" si="63"/>
        <v>-0.15653449000001274</v>
      </c>
      <c r="CL121" s="46">
        <v>970</v>
      </c>
      <c r="CM121" s="180">
        <v>120.04226</v>
      </c>
      <c r="CN121" s="180">
        <f t="shared" si="43"/>
        <v>468.5664558233334</v>
      </c>
      <c r="CO121" s="9"/>
      <c r="CP121" s="92">
        <f t="shared" si="64"/>
        <v>-468.5664558233334</v>
      </c>
      <c r="CQ121" s="46"/>
      <c r="CS121" s="715">
        <v>2655</v>
      </c>
      <c r="CW121" s="9">
        <f t="shared" si="44"/>
        <v>562.59814248999999</v>
      </c>
      <c r="CX121" s="746"/>
      <c r="CY121" s="92">
        <f t="shared" si="45"/>
        <v>-562.59814248999999</v>
      </c>
      <c r="CZ121" s="46"/>
      <c r="DA121" s="442">
        <v>90.031694999999999</v>
      </c>
      <c r="DB121" s="9">
        <f t="shared" si="46"/>
        <v>478.5699774900001</v>
      </c>
      <c r="DC121" s="9"/>
      <c r="DD121" s="92">
        <f t="shared" si="47"/>
        <v>-478.5699774900001</v>
      </c>
      <c r="DE121" s="46"/>
      <c r="DM121" s="37">
        <v>204.07462200000001</v>
      </c>
      <c r="DN121" s="9">
        <v>4789.5312754699999</v>
      </c>
      <c r="DR121" s="486">
        <f t="shared" si="65"/>
        <v>440.55566849000002</v>
      </c>
    </row>
    <row r="122" spans="4:122">
      <c r="D122" s="716">
        <v>29027</v>
      </c>
      <c r="E122" s="11"/>
      <c r="F122" s="52">
        <v>58</v>
      </c>
      <c r="G122" s="712" t="s">
        <v>665</v>
      </c>
      <c r="H122" s="705"/>
      <c r="I122" s="87" t="s">
        <v>666</v>
      </c>
      <c r="J122" s="46">
        <v>0.42899999999999999</v>
      </c>
      <c r="K122" s="2">
        <v>230.8</v>
      </c>
      <c r="L122" s="708">
        <v>3</v>
      </c>
      <c r="M122">
        <v>1183.53250540452</v>
      </c>
      <c r="N122">
        <v>1183.52921946785</v>
      </c>
      <c r="O122">
        <v>3548.5829632735599</v>
      </c>
      <c r="P122">
        <v>3548.57310547</v>
      </c>
      <c r="Q122">
        <v>2.7779626521460399</v>
      </c>
      <c r="R122" t="s">
        <v>30</v>
      </c>
      <c r="S122" t="s">
        <v>333</v>
      </c>
      <c r="T122">
        <v>212.64363809851699</v>
      </c>
      <c r="U122">
        <v>29.027885099681001</v>
      </c>
      <c r="V122" t="s">
        <v>32</v>
      </c>
      <c r="W122" t="s">
        <v>33</v>
      </c>
      <c r="X122" t="s">
        <v>667</v>
      </c>
      <c r="Y122" t="s">
        <v>668</v>
      </c>
      <c r="Z122">
        <v>73.0261</v>
      </c>
      <c r="AB122">
        <v>3547.5756999999999</v>
      </c>
      <c r="AC122" s="9">
        <v>3547.5657999999999</v>
      </c>
      <c r="AD122" s="72">
        <f t="shared" si="48"/>
        <v>3386.52030547</v>
      </c>
      <c r="AE122" s="70" t="s">
        <v>93</v>
      </c>
      <c r="AF122" s="79"/>
      <c r="AG122" s="619"/>
      <c r="AH122" s="619">
        <f t="shared" si="66"/>
        <v>3369.4937314700001</v>
      </c>
      <c r="AI122" s="619">
        <v>3369.4937314700001</v>
      </c>
      <c r="AJ122" s="619"/>
      <c r="AK122" s="619"/>
      <c r="AL122" s="619">
        <f t="shared" si="67"/>
        <v>3344.4984834699999</v>
      </c>
      <c r="AM122" s="619">
        <v>3344.4984834699999</v>
      </c>
      <c r="AN122" s="619"/>
      <c r="AO122" s="619"/>
      <c r="AP122" s="434">
        <f t="shared" si="49"/>
        <v>1129.5116191566667</v>
      </c>
      <c r="AQ122" s="9">
        <v>1129.0961</v>
      </c>
      <c r="AR122" s="46">
        <v>59.1</v>
      </c>
      <c r="AS122" s="378">
        <f t="shared" si="50"/>
        <v>-0.41551915666673267</v>
      </c>
      <c r="AT122" s="486">
        <f t="shared" si="51"/>
        <v>1123.8360944900001</v>
      </c>
      <c r="AU122" s="120"/>
      <c r="AV122" s="369"/>
      <c r="AW122" s="92">
        <f t="shared" si="68"/>
        <v>-1123.8360944900001</v>
      </c>
      <c r="AX122" s="486">
        <f t="shared" si="52"/>
        <v>1109.8288191566667</v>
      </c>
      <c r="AY122" s="120"/>
      <c r="AZ122" s="369"/>
      <c r="BA122" s="378"/>
      <c r="BB122" s="33">
        <f t="shared" si="53"/>
        <v>3368.5097254699999</v>
      </c>
      <c r="BC122" s="33" t="s">
        <v>93</v>
      </c>
      <c r="BD122" s="461"/>
      <c r="BE122" s="757"/>
      <c r="BF122" s="435">
        <f t="shared" si="54"/>
        <v>1123.5080924900001</v>
      </c>
      <c r="BG122" s="33" t="s">
        <v>74</v>
      </c>
      <c r="BH122" s="461"/>
      <c r="BI122" s="757"/>
      <c r="BJ122" s="9">
        <f t="shared" si="56"/>
        <v>3550.5876574700001</v>
      </c>
      <c r="BK122" s="436">
        <v>1.0072760000000001</v>
      </c>
      <c r="BL122" s="353">
        <v>162.05279999999999</v>
      </c>
      <c r="BM122" s="202">
        <v>179.079374</v>
      </c>
      <c r="BN122" s="202">
        <v>221.10120000000001</v>
      </c>
      <c r="BO122" s="202">
        <v>204.07462200000001</v>
      </c>
      <c r="BP122" s="437">
        <v>180.06338</v>
      </c>
      <c r="BQ122">
        <f t="shared" si="57"/>
        <v>3550.5876279999998</v>
      </c>
      <c r="BR122">
        <f t="shared" si="58"/>
        <v>1129.5116093333334</v>
      </c>
      <c r="BS122" s="438">
        <v>18.010565</v>
      </c>
      <c r="BT122" s="7">
        <v>36.021129999999999</v>
      </c>
      <c r="BU122" s="279">
        <v>54.031694999999999</v>
      </c>
      <c r="BV122" s="74">
        <v>150.05282399999999</v>
      </c>
      <c r="BW122" s="439">
        <f t="shared" si="59"/>
        <v>1177.5256974900001</v>
      </c>
      <c r="BX122" s="9" t="s">
        <v>74</v>
      </c>
      <c r="BY122" s="92"/>
      <c r="BZ122" s="46"/>
      <c r="CA122" s="118">
        <f t="shared" si="60"/>
        <v>1171.5221758233333</v>
      </c>
      <c r="CB122" s="9" t="s">
        <v>74</v>
      </c>
      <c r="CC122" s="92"/>
      <c r="CD122" s="46"/>
      <c r="CE122" s="440">
        <f t="shared" si="61"/>
        <v>1165.5186541566666</v>
      </c>
      <c r="CF122" s="9" t="s">
        <v>180</v>
      </c>
      <c r="CG122" s="92"/>
      <c r="CH122" s="46"/>
      <c r="CI122" s="74">
        <f t="shared" si="62"/>
        <v>1133.5116111566667</v>
      </c>
      <c r="CJ122" s="9">
        <v>1133.3825999999999</v>
      </c>
      <c r="CK122" s="92">
        <f t="shared" si="63"/>
        <v>-0.12901115666682017</v>
      </c>
      <c r="CL122" s="46">
        <v>13.22</v>
      </c>
      <c r="CM122" s="180">
        <v>120.04226</v>
      </c>
      <c r="CN122" s="180">
        <f t="shared" si="43"/>
        <v>1143.51513249</v>
      </c>
      <c r="CO122" s="9">
        <v>1143.8759</v>
      </c>
      <c r="CP122" s="92">
        <f t="shared" si="64"/>
        <v>0.36076750999995966</v>
      </c>
      <c r="CQ122" s="46">
        <v>59.18</v>
      </c>
      <c r="CS122" s="716">
        <v>29027</v>
      </c>
      <c r="CW122" s="9">
        <f t="shared" si="44"/>
        <v>1237.5468191566667</v>
      </c>
      <c r="CX122" s="746"/>
      <c r="CY122" s="92">
        <f t="shared" si="45"/>
        <v>-1237.5468191566667</v>
      </c>
      <c r="CZ122" s="46"/>
      <c r="DA122" s="442">
        <v>90.031694999999999</v>
      </c>
      <c r="DB122" s="9">
        <f t="shared" si="46"/>
        <v>1153.5186541566666</v>
      </c>
      <c r="DC122" s="9"/>
      <c r="DD122" s="92">
        <f t="shared" si="47"/>
        <v>-1153.5186541566666</v>
      </c>
      <c r="DE122" s="46"/>
      <c r="DM122" s="37">
        <v>204.07462200000001</v>
      </c>
      <c r="DN122" s="9">
        <v>4910.3905034700001</v>
      </c>
      <c r="DR122" s="486">
        <f t="shared" si="65"/>
        <v>1115.5043451566667</v>
      </c>
    </row>
    <row r="123" spans="4:122">
      <c r="D123" s="716">
        <v>17169</v>
      </c>
      <c r="E123" s="713" t="s">
        <v>62</v>
      </c>
      <c r="F123" s="52">
        <v>64</v>
      </c>
      <c r="G123" s="712" t="s">
        <v>625</v>
      </c>
      <c r="H123" s="705"/>
      <c r="I123" s="87" t="s">
        <v>626</v>
      </c>
      <c r="J123" s="46">
        <v>4.78E-6</v>
      </c>
      <c r="K123" s="2">
        <v>529.9</v>
      </c>
      <c r="L123" s="708">
        <v>3</v>
      </c>
      <c r="M123">
        <v>945.41574949463495</v>
      </c>
      <c r="N123">
        <v>945.41558480117999</v>
      </c>
      <c r="O123">
        <v>2834.2326955438998</v>
      </c>
      <c r="P123">
        <v>2834.2322014699998</v>
      </c>
      <c r="Q123">
        <v>0.17432372134624499</v>
      </c>
      <c r="R123" t="s">
        <v>30</v>
      </c>
      <c r="S123" t="s">
        <v>31</v>
      </c>
      <c r="T123">
        <v>529.89774562567595</v>
      </c>
      <c r="U123">
        <v>24.553016462914801</v>
      </c>
      <c r="V123" t="s">
        <v>32</v>
      </c>
      <c r="W123" t="s">
        <v>33</v>
      </c>
      <c r="X123" t="s">
        <v>669</v>
      </c>
      <c r="Y123" t="s">
        <v>670</v>
      </c>
      <c r="Z123">
        <v>71.604600000000005</v>
      </c>
      <c r="AB123">
        <v>2833.2253999999998</v>
      </c>
      <c r="AC123" s="9">
        <v>2833.2249000000002</v>
      </c>
      <c r="AD123" s="72">
        <f t="shared" si="48"/>
        <v>2672.1794014699999</v>
      </c>
      <c r="AE123" s="70" t="s">
        <v>93</v>
      </c>
      <c r="AF123" s="79"/>
      <c r="AG123" s="619"/>
      <c r="AH123" s="619">
        <f t="shared" si="66"/>
        <v>2655.1528274699999</v>
      </c>
      <c r="AI123" s="619">
        <v>2655.1528274699999</v>
      </c>
      <c r="AJ123" s="619"/>
      <c r="AK123" s="619"/>
      <c r="AL123" s="619">
        <f t="shared" si="67"/>
        <v>2630.1575794699997</v>
      </c>
      <c r="AM123" s="619">
        <v>2630.1575794699997</v>
      </c>
      <c r="AN123" s="619"/>
      <c r="AO123" s="619"/>
      <c r="AP123" s="434">
        <f t="shared" si="49"/>
        <v>891.39798449</v>
      </c>
      <c r="AQ123" s="70">
        <v>891.19960000000003</v>
      </c>
      <c r="AR123" s="79">
        <v>793.7</v>
      </c>
      <c r="AS123" s="755">
        <f t="shared" si="50"/>
        <v>-0.19838448999996672</v>
      </c>
      <c r="AT123" s="486">
        <f t="shared" si="51"/>
        <v>885.72245982333334</v>
      </c>
      <c r="AU123" s="756"/>
      <c r="AV123" s="749"/>
      <c r="AW123" s="92">
        <f t="shared" si="68"/>
        <v>-885.72245982333334</v>
      </c>
      <c r="AX123" s="486">
        <f t="shared" si="52"/>
        <v>871.71518448999996</v>
      </c>
      <c r="AY123" s="756"/>
      <c r="AZ123" s="749"/>
      <c r="BA123" s="755"/>
      <c r="BB123" s="33">
        <f t="shared" si="53"/>
        <v>2654.1688214699998</v>
      </c>
      <c r="BC123" s="33" t="s">
        <v>93</v>
      </c>
      <c r="BD123" s="461"/>
      <c r="BE123" s="757"/>
      <c r="BF123" s="435">
        <f t="shared" si="54"/>
        <v>885.39445782333325</v>
      </c>
      <c r="BG123" s="33">
        <v>885.59860000000003</v>
      </c>
      <c r="BH123" s="461">
        <v>270.39999999999998</v>
      </c>
      <c r="BI123" s="757">
        <f t="shared" si="55"/>
        <v>0.20414217666677814</v>
      </c>
      <c r="BJ123" s="9">
        <f t="shared" si="56"/>
        <v>2836.2467534699999</v>
      </c>
      <c r="BK123" s="436">
        <v>1.0072760000000001</v>
      </c>
      <c r="BL123" s="353">
        <v>162.05279999999999</v>
      </c>
      <c r="BM123" s="202">
        <v>179.079374</v>
      </c>
      <c r="BN123" s="202">
        <v>221.10120000000001</v>
      </c>
      <c r="BO123" s="202">
        <v>204.07462200000001</v>
      </c>
      <c r="BP123" s="437">
        <v>180.06338</v>
      </c>
      <c r="BQ123">
        <f t="shared" si="57"/>
        <v>2836.2467280000001</v>
      </c>
      <c r="BR123">
        <f t="shared" si="58"/>
        <v>891.39797600000009</v>
      </c>
      <c r="BS123" s="438">
        <v>18.010565</v>
      </c>
      <c r="BT123" s="7">
        <v>36.021129999999999</v>
      </c>
      <c r="BU123" s="279">
        <v>54.031694999999999</v>
      </c>
      <c r="BV123" s="74">
        <v>150.05282399999999</v>
      </c>
      <c r="BW123" s="439">
        <f t="shared" si="59"/>
        <v>939.41206282333326</v>
      </c>
      <c r="BX123" s="9" t="s">
        <v>74</v>
      </c>
      <c r="BY123" s="92"/>
      <c r="BZ123" s="46"/>
      <c r="CA123" s="118">
        <f t="shared" si="60"/>
        <v>933.40854115666662</v>
      </c>
      <c r="CB123" s="9" t="s">
        <v>74</v>
      </c>
      <c r="CC123" s="92"/>
      <c r="CD123" s="46"/>
      <c r="CE123" s="440">
        <f t="shared" si="61"/>
        <v>927.40501948999997</v>
      </c>
      <c r="CF123" s="9">
        <v>927.72709999999995</v>
      </c>
      <c r="CG123" s="92">
        <f t="shared" si="42"/>
        <v>0.32208050999997795</v>
      </c>
      <c r="CH123" s="46">
        <v>17.91</v>
      </c>
      <c r="CI123" s="74">
        <f t="shared" si="62"/>
        <v>895.39797649000002</v>
      </c>
      <c r="CJ123" s="9">
        <v>895.1232</v>
      </c>
      <c r="CK123" s="92">
        <f t="shared" si="63"/>
        <v>-0.27477649000002202</v>
      </c>
      <c r="CL123" s="46">
        <v>302.5</v>
      </c>
      <c r="CM123" s="180">
        <v>120.04226</v>
      </c>
      <c r="CN123" s="180">
        <f t="shared" si="43"/>
        <v>905.40149782333322</v>
      </c>
      <c r="CO123" s="9">
        <v>905.60140000000001</v>
      </c>
      <c r="CP123" s="92">
        <f t="shared" si="64"/>
        <v>0.19990217666679655</v>
      </c>
      <c r="CQ123" s="46">
        <v>843.3</v>
      </c>
      <c r="CS123" s="716">
        <v>17169</v>
      </c>
      <c r="CW123" s="9">
        <f t="shared" si="44"/>
        <v>999.43318448999992</v>
      </c>
      <c r="CX123" s="746"/>
      <c r="CY123" s="92">
        <f t="shared" si="45"/>
        <v>-999.43318448999992</v>
      </c>
      <c r="CZ123" s="46"/>
      <c r="DA123" s="442">
        <v>90.031694999999999</v>
      </c>
      <c r="DB123" s="9">
        <f t="shared" si="46"/>
        <v>915.40501948999997</v>
      </c>
      <c r="DC123" s="9"/>
      <c r="DD123" s="92">
        <f t="shared" si="47"/>
        <v>-915.40501948999997</v>
      </c>
      <c r="DE123" s="46"/>
      <c r="DM123" s="37">
        <v>204.07462200000001</v>
      </c>
      <c r="DN123" s="9">
        <v>5031.2497314700004</v>
      </c>
      <c r="DR123" s="486">
        <f t="shared" si="65"/>
        <v>877.39071048999995</v>
      </c>
    </row>
    <row r="124" spans="4:122">
      <c r="D124" s="716">
        <v>17269</v>
      </c>
      <c r="E124" s="11"/>
      <c r="F124" s="52">
        <v>64</v>
      </c>
      <c r="G124" s="712" t="s">
        <v>671</v>
      </c>
      <c r="H124" s="705"/>
      <c r="I124" s="87" t="s">
        <v>672</v>
      </c>
      <c r="J124" s="46">
        <v>1.04E-10</v>
      </c>
      <c r="K124" s="2">
        <v>690.2</v>
      </c>
      <c r="L124" s="708">
        <v>3</v>
      </c>
      <c r="M124">
        <v>945.74721531382295</v>
      </c>
      <c r="N124">
        <v>945.74359013451306</v>
      </c>
      <c r="O124">
        <v>2835.2270930014702</v>
      </c>
      <c r="P124">
        <v>2835.2162174700002</v>
      </c>
      <c r="Q124">
        <v>3.8358737510919898</v>
      </c>
      <c r="R124" t="s">
        <v>30</v>
      </c>
      <c r="S124" t="s">
        <v>31</v>
      </c>
      <c r="T124">
        <v>690.23869228952196</v>
      </c>
      <c r="U124">
        <v>57.878965620583102</v>
      </c>
      <c r="V124" t="s">
        <v>32</v>
      </c>
      <c r="W124" t="s">
        <v>33</v>
      </c>
      <c r="X124" t="s">
        <v>673</v>
      </c>
      <c r="Y124" t="s">
        <v>674</v>
      </c>
      <c r="Z124">
        <v>76.520300000000006</v>
      </c>
      <c r="AB124">
        <v>2834.2197999999999</v>
      </c>
      <c r="AC124" s="9">
        <v>2834.2089000000001</v>
      </c>
      <c r="AD124" s="72">
        <f t="shared" si="48"/>
        <v>2673.1634174700002</v>
      </c>
      <c r="AE124" s="70" t="s">
        <v>93</v>
      </c>
      <c r="AF124" s="79"/>
      <c r="AG124" s="619"/>
      <c r="AH124" s="619">
        <f t="shared" si="66"/>
        <v>2656.1368434700003</v>
      </c>
      <c r="AI124" s="619">
        <v>2656.1368434700003</v>
      </c>
      <c r="AJ124" s="619"/>
      <c r="AK124" s="619"/>
      <c r="AL124" s="619">
        <f t="shared" si="67"/>
        <v>2631.1415954700001</v>
      </c>
      <c r="AM124" s="619">
        <v>2631.1415954700001</v>
      </c>
      <c r="AN124" s="619"/>
      <c r="AO124" s="619"/>
      <c r="AP124" s="434">
        <f t="shared" si="49"/>
        <v>891.72598982333341</v>
      </c>
      <c r="AQ124" s="70">
        <v>891.52390000000003</v>
      </c>
      <c r="AR124" s="79">
        <v>569.5</v>
      </c>
      <c r="AS124" s="755">
        <f t="shared" si="50"/>
        <v>-0.20208982333338099</v>
      </c>
      <c r="AT124" s="486">
        <f t="shared" si="51"/>
        <v>886.05046515666675</v>
      </c>
      <c r="AU124" s="756"/>
      <c r="AV124" s="749"/>
      <c r="AW124" s="92">
        <f t="shared" si="68"/>
        <v>-886.05046515666675</v>
      </c>
      <c r="AX124" s="486">
        <f t="shared" si="52"/>
        <v>872.04318982333336</v>
      </c>
      <c r="AY124" s="756"/>
      <c r="AZ124" s="749"/>
      <c r="BA124" s="755"/>
      <c r="BB124" s="33">
        <f t="shared" si="53"/>
        <v>2655.1528374700001</v>
      </c>
      <c r="BC124" s="33" t="s">
        <v>93</v>
      </c>
      <c r="BD124" s="461"/>
      <c r="BE124" s="757"/>
      <c r="BF124" s="435">
        <f t="shared" si="54"/>
        <v>885.72246315666678</v>
      </c>
      <c r="BG124" s="33">
        <v>885.79060000000004</v>
      </c>
      <c r="BH124" s="461">
        <v>683</v>
      </c>
      <c r="BI124" s="757">
        <f t="shared" si="55"/>
        <v>6.8136843333263641E-2</v>
      </c>
      <c r="BJ124" s="9">
        <f t="shared" si="56"/>
        <v>2837.2307694700003</v>
      </c>
      <c r="BK124" s="436">
        <v>1.0072760000000001</v>
      </c>
      <c r="BL124" s="353">
        <v>162.05279999999999</v>
      </c>
      <c r="BM124" s="202">
        <v>179.079374</v>
      </c>
      <c r="BN124" s="202">
        <v>221.10120000000001</v>
      </c>
      <c r="BO124" s="202">
        <v>204.07462200000001</v>
      </c>
      <c r="BP124" s="437">
        <v>180.06338</v>
      </c>
      <c r="BQ124">
        <f t="shared" si="57"/>
        <v>2837.230728</v>
      </c>
      <c r="BR124">
        <f t="shared" si="58"/>
        <v>891.72597600000006</v>
      </c>
      <c r="BS124" s="438">
        <v>18.010565</v>
      </c>
      <c r="BT124" s="7">
        <v>36.021129999999999</v>
      </c>
      <c r="BU124" s="279">
        <v>54.031694999999999</v>
      </c>
      <c r="BV124" s="74">
        <v>150.05282399999999</v>
      </c>
      <c r="BW124" s="439">
        <f t="shared" si="59"/>
        <v>939.74006815666678</v>
      </c>
      <c r="BX124" s="9" t="s">
        <v>74</v>
      </c>
      <c r="BY124" s="92"/>
      <c r="BZ124" s="46"/>
      <c r="CA124" s="118">
        <f t="shared" si="60"/>
        <v>933.73654649000002</v>
      </c>
      <c r="CB124" s="9" t="s">
        <v>74</v>
      </c>
      <c r="CC124" s="92"/>
      <c r="CD124" s="46"/>
      <c r="CE124" s="440">
        <f t="shared" si="61"/>
        <v>927.73302482333338</v>
      </c>
      <c r="CF124" s="9" t="s">
        <v>180</v>
      </c>
      <c r="CG124" s="92"/>
      <c r="CH124" s="46"/>
      <c r="CI124" s="74">
        <f t="shared" si="62"/>
        <v>895.72598182333343</v>
      </c>
      <c r="CJ124" s="9">
        <v>895.86609999999996</v>
      </c>
      <c r="CK124" s="92">
        <f t="shared" si="63"/>
        <v>0.14011817666653315</v>
      </c>
      <c r="CL124" s="46">
        <v>191.4</v>
      </c>
      <c r="CM124" s="180">
        <v>120.04226</v>
      </c>
      <c r="CN124" s="180">
        <f t="shared" si="43"/>
        <v>905.72950315666674</v>
      </c>
      <c r="CO124" s="9">
        <v>905.84079999999994</v>
      </c>
      <c r="CP124" s="92">
        <f t="shared" si="64"/>
        <v>0.11129684333320711</v>
      </c>
      <c r="CQ124" s="46">
        <v>763.7</v>
      </c>
      <c r="CS124" s="716">
        <v>17269</v>
      </c>
      <c r="CW124" s="9">
        <f t="shared" si="44"/>
        <v>999.76118982333344</v>
      </c>
      <c r="CX124" s="746"/>
      <c r="CY124" s="92">
        <f t="shared" si="45"/>
        <v>-999.76118982333344</v>
      </c>
      <c r="CZ124" s="46"/>
      <c r="DA124" s="442">
        <v>90.031694999999999</v>
      </c>
      <c r="DB124" s="9">
        <f t="shared" si="46"/>
        <v>915.73302482333338</v>
      </c>
      <c r="DC124" s="9"/>
      <c r="DD124" s="92">
        <f t="shared" si="47"/>
        <v>-915.73302482333338</v>
      </c>
      <c r="DE124" s="46"/>
      <c r="DM124" s="37">
        <v>204.07462200000001</v>
      </c>
      <c r="DN124" s="9">
        <f>P124-DM124</f>
        <v>2631.1415954700001</v>
      </c>
      <c r="DR124" s="486">
        <f t="shared" si="65"/>
        <v>877.71871582333335</v>
      </c>
    </row>
    <row r="125" spans="4:122">
      <c r="D125" s="716">
        <v>17210</v>
      </c>
      <c r="E125" s="704" t="s">
        <v>675</v>
      </c>
      <c r="F125" s="52">
        <v>64</v>
      </c>
      <c r="G125" s="712" t="s">
        <v>676</v>
      </c>
      <c r="H125" s="705"/>
      <c r="I125" s="87" t="s">
        <v>677</v>
      </c>
      <c r="J125" s="46">
        <v>1.04E-12</v>
      </c>
      <c r="K125" s="2">
        <v>776.8</v>
      </c>
      <c r="L125" s="708">
        <v>3</v>
      </c>
      <c r="M125">
        <v>945.41860918374698</v>
      </c>
      <c r="N125">
        <v>945.41558480117999</v>
      </c>
      <c r="O125">
        <v>2834.24127461124</v>
      </c>
      <c r="P125">
        <v>2834.2322014699998</v>
      </c>
      <c r="Q125">
        <v>3.2012695487334799</v>
      </c>
      <c r="R125" t="s">
        <v>30</v>
      </c>
      <c r="S125" t="s">
        <v>31</v>
      </c>
      <c r="T125">
        <v>776.75890691809798</v>
      </c>
      <c r="U125">
        <v>42.470428321342297</v>
      </c>
      <c r="V125" t="s">
        <v>32</v>
      </c>
      <c r="W125" t="s">
        <v>33</v>
      </c>
      <c r="X125" t="s">
        <v>678</v>
      </c>
      <c r="Y125" t="s">
        <v>679</v>
      </c>
      <c r="Z125">
        <v>73.116500000000002</v>
      </c>
      <c r="AB125">
        <v>2833.2339999999999</v>
      </c>
      <c r="AC125" s="9">
        <v>2833.2249000000002</v>
      </c>
      <c r="AD125" s="72">
        <f t="shared" si="48"/>
        <v>2672.1794014699999</v>
      </c>
      <c r="AE125" s="70" t="s">
        <v>93</v>
      </c>
      <c r="AF125" s="79"/>
      <c r="AG125" s="619"/>
      <c r="AH125" s="619">
        <f t="shared" si="66"/>
        <v>2655.1528274699999</v>
      </c>
      <c r="AI125" s="619">
        <v>2655.1528274699999</v>
      </c>
      <c r="AJ125" s="619"/>
      <c r="AK125" s="619"/>
      <c r="AL125" s="619">
        <f t="shared" si="67"/>
        <v>2630.1575794699997</v>
      </c>
      <c r="AM125" s="619">
        <v>2630.1575794699997</v>
      </c>
      <c r="AN125" s="619"/>
      <c r="AO125" s="619"/>
      <c r="AP125" s="434">
        <f t="shared" si="49"/>
        <v>891.39798449</v>
      </c>
      <c r="AQ125" s="70">
        <v>891.55449999999996</v>
      </c>
      <c r="AR125" s="79">
        <v>1299</v>
      </c>
      <c r="AS125" s="755">
        <f t="shared" si="50"/>
        <v>0.15651550999996289</v>
      </c>
      <c r="AT125" s="486">
        <f t="shared" si="51"/>
        <v>885.72245982333334</v>
      </c>
      <c r="AU125" s="756"/>
      <c r="AV125" s="749"/>
      <c r="AW125" s="92">
        <f t="shared" si="68"/>
        <v>-885.72245982333334</v>
      </c>
      <c r="AX125" s="486">
        <f t="shared" si="52"/>
        <v>871.71518448999996</v>
      </c>
      <c r="AY125" s="756"/>
      <c r="AZ125" s="749"/>
      <c r="BA125" s="755"/>
      <c r="BB125" s="33">
        <f t="shared" si="53"/>
        <v>2654.1688214699998</v>
      </c>
      <c r="BC125" s="33" t="s">
        <v>93</v>
      </c>
      <c r="BD125" s="461"/>
      <c r="BE125" s="757"/>
      <c r="BF125" s="435">
        <f t="shared" si="54"/>
        <v>885.39445782333325</v>
      </c>
      <c r="BG125" s="33">
        <v>885.58360000000005</v>
      </c>
      <c r="BH125" s="461">
        <v>457.1</v>
      </c>
      <c r="BI125" s="757">
        <f t="shared" si="55"/>
        <v>0.18914217666679178</v>
      </c>
      <c r="BJ125" s="9">
        <f t="shared" si="56"/>
        <v>2836.2467534699999</v>
      </c>
      <c r="BK125" s="436">
        <v>1.0072760000000001</v>
      </c>
      <c r="BL125" s="353">
        <v>162.05279999999999</v>
      </c>
      <c r="BM125" s="202">
        <v>179.079374</v>
      </c>
      <c r="BN125" s="202">
        <v>221.10120000000001</v>
      </c>
      <c r="BO125" s="202">
        <v>204.07462200000001</v>
      </c>
      <c r="BP125" s="437">
        <v>180.06338</v>
      </c>
      <c r="BQ125">
        <f t="shared" si="57"/>
        <v>2836.2467280000001</v>
      </c>
      <c r="BR125">
        <f t="shared" si="58"/>
        <v>891.39797600000009</v>
      </c>
      <c r="BS125" s="438">
        <v>18.010565</v>
      </c>
      <c r="BT125" s="7">
        <v>36.021129999999999</v>
      </c>
      <c r="BU125" s="279">
        <v>54.031694999999999</v>
      </c>
      <c r="BV125" s="74">
        <v>150.05282399999999</v>
      </c>
      <c r="BW125" s="439">
        <f t="shared" si="59"/>
        <v>939.41206282333326</v>
      </c>
      <c r="BX125" s="9" t="s">
        <v>74</v>
      </c>
      <c r="BY125" s="92"/>
      <c r="BZ125" s="46"/>
      <c r="CA125" s="118">
        <f t="shared" si="60"/>
        <v>933.40854115666662</v>
      </c>
      <c r="CB125" s="9" t="s">
        <v>74</v>
      </c>
      <c r="CC125" s="92"/>
      <c r="CD125" s="46"/>
      <c r="CE125" s="440">
        <f t="shared" si="61"/>
        <v>927.40501948999997</v>
      </c>
      <c r="CF125" s="9" t="s">
        <v>180</v>
      </c>
      <c r="CG125" s="92"/>
      <c r="CH125" s="46"/>
      <c r="CI125" s="74">
        <f t="shared" si="62"/>
        <v>895.39797649000002</v>
      </c>
      <c r="CJ125" s="9">
        <v>895.21900000000005</v>
      </c>
      <c r="CK125" s="92">
        <f t="shared" si="63"/>
        <v>-0.17897648999996818</v>
      </c>
      <c r="CL125" s="46">
        <v>178.2</v>
      </c>
      <c r="CM125" s="180">
        <v>120.04226</v>
      </c>
      <c r="CN125" s="180">
        <f t="shared" si="43"/>
        <v>905.40149782333322</v>
      </c>
      <c r="CO125" s="9">
        <v>905.1816</v>
      </c>
      <c r="CP125" s="92">
        <f t="shared" si="64"/>
        <v>-0.21989782333321273</v>
      </c>
      <c r="CQ125" s="46">
        <v>312.7</v>
      </c>
      <c r="CS125" s="716">
        <v>17210</v>
      </c>
      <c r="CW125" s="9">
        <f t="shared" si="44"/>
        <v>999.43318448999992</v>
      </c>
      <c r="CX125" s="746"/>
      <c r="CY125" s="92">
        <f t="shared" si="45"/>
        <v>-999.43318448999992</v>
      </c>
      <c r="CZ125" s="46"/>
      <c r="DA125" s="442">
        <v>90.031694999999999</v>
      </c>
      <c r="DB125" s="9">
        <f t="shared" si="46"/>
        <v>915.40501948999997</v>
      </c>
      <c r="DC125" s="9"/>
      <c r="DD125" s="92">
        <f t="shared" si="47"/>
        <v>-915.40501948999997</v>
      </c>
      <c r="DE125" s="46"/>
      <c r="DM125" s="37">
        <v>204.07462200000001</v>
      </c>
      <c r="DN125" s="9">
        <v>5152.1089594699997</v>
      </c>
      <c r="DR125" s="486">
        <f t="shared" si="65"/>
        <v>877.39071048999995</v>
      </c>
    </row>
    <row r="126" spans="4:122">
      <c r="D126" s="716">
        <v>16138</v>
      </c>
      <c r="E126" s="11"/>
      <c r="F126" s="52">
        <v>65</v>
      </c>
      <c r="G126" s="712" t="s">
        <v>680</v>
      </c>
      <c r="H126" s="705"/>
      <c r="I126" s="87" t="s">
        <v>681</v>
      </c>
      <c r="J126" s="46">
        <v>1.24E-5</v>
      </c>
      <c r="K126" s="2">
        <v>413.7</v>
      </c>
      <c r="L126" s="708">
        <v>3</v>
      </c>
      <c r="M126">
        <v>922.06605866300094</v>
      </c>
      <c r="N126">
        <v>922.06455146784697</v>
      </c>
      <c r="O126">
        <v>2764.1836230489998</v>
      </c>
      <c r="P126">
        <v>2764.1791014700002</v>
      </c>
      <c r="Q126">
        <v>1.6357764225546301</v>
      </c>
      <c r="R126" t="s">
        <v>30</v>
      </c>
      <c r="S126" t="s">
        <v>333</v>
      </c>
      <c r="T126">
        <v>413.72357158145297</v>
      </c>
      <c r="U126">
        <v>6.4630690939423001</v>
      </c>
      <c r="V126" t="s">
        <v>32</v>
      </c>
      <c r="W126" t="s">
        <v>33</v>
      </c>
      <c r="X126" t="s">
        <v>682</v>
      </c>
      <c r="Y126" t="s">
        <v>683</v>
      </c>
      <c r="Z126">
        <v>85.212299999999999</v>
      </c>
      <c r="AB126">
        <v>2763.1763000000001</v>
      </c>
      <c r="AC126" s="9">
        <v>2763.1718000000001</v>
      </c>
      <c r="AD126" s="72">
        <f t="shared" si="48"/>
        <v>2602.1263014700003</v>
      </c>
      <c r="AE126" s="9"/>
      <c r="AF126" s="46"/>
      <c r="AG126" s="92">
        <f>AE126-AD126</f>
        <v>-2602.1263014700003</v>
      </c>
      <c r="AH126" s="619">
        <f t="shared" si="66"/>
        <v>2585.0997274700003</v>
      </c>
      <c r="AI126" s="92">
        <v>2585.0997274700003</v>
      </c>
      <c r="AJ126" s="92"/>
      <c r="AK126" s="92"/>
      <c r="AL126" s="619">
        <f t="shared" si="67"/>
        <v>2560.1044794700001</v>
      </c>
      <c r="AM126" s="92">
        <v>2560.1044794700001</v>
      </c>
      <c r="AN126" s="92"/>
      <c r="AO126" s="92"/>
      <c r="AP126" s="434">
        <f t="shared" si="49"/>
        <v>868.04695115666675</v>
      </c>
      <c r="AQ126" s="9"/>
      <c r="AR126" s="46"/>
      <c r="AS126" s="378">
        <f t="shared" si="50"/>
        <v>-868.04695115666675</v>
      </c>
      <c r="AT126" s="486">
        <f t="shared" si="51"/>
        <v>862.37142649000009</v>
      </c>
      <c r="AU126" s="120"/>
      <c r="AV126" s="369"/>
      <c r="AW126" s="92">
        <f t="shared" si="68"/>
        <v>-862.37142649000009</v>
      </c>
      <c r="AX126" s="486">
        <f t="shared" si="52"/>
        <v>848.36415115666671</v>
      </c>
      <c r="AY126" s="120"/>
      <c r="AZ126" s="369"/>
      <c r="BA126" s="378"/>
      <c r="BB126" s="33">
        <f t="shared" si="53"/>
        <v>2584.1157214700002</v>
      </c>
      <c r="BC126" s="9"/>
      <c r="BD126" s="46"/>
      <c r="BE126" s="378">
        <f>BB126-BC126</f>
        <v>2584.1157214700002</v>
      </c>
      <c r="BF126" s="435">
        <f t="shared" si="54"/>
        <v>862.04342449000012</v>
      </c>
      <c r="BG126" s="9"/>
      <c r="BH126" s="46"/>
      <c r="BI126" s="378">
        <f t="shared" si="55"/>
        <v>-862.04342449000012</v>
      </c>
      <c r="BJ126" s="9">
        <f t="shared" si="56"/>
        <v>2766.1936534700003</v>
      </c>
      <c r="BK126" s="436">
        <v>1.0072760000000001</v>
      </c>
      <c r="BL126" s="353">
        <v>162.05279999999999</v>
      </c>
      <c r="BM126" s="202">
        <v>179.079374</v>
      </c>
      <c r="BN126" s="202">
        <v>221.10120000000001</v>
      </c>
      <c r="BO126" s="202">
        <v>204.07462200000001</v>
      </c>
      <c r="BP126" s="437">
        <v>180.06338</v>
      </c>
      <c r="BQ126">
        <f t="shared" si="57"/>
        <v>2766.193628</v>
      </c>
      <c r="BR126">
        <f t="shared" si="58"/>
        <v>868.04694266666672</v>
      </c>
      <c r="BS126" s="438">
        <v>18.010565</v>
      </c>
      <c r="BT126" s="7">
        <v>36.021129999999999</v>
      </c>
      <c r="BU126" s="279">
        <v>54.031694999999999</v>
      </c>
      <c r="BV126" s="74">
        <v>150.05282399999999</v>
      </c>
      <c r="BW126" s="439">
        <f t="shared" si="59"/>
        <v>916.06102949000012</v>
      </c>
      <c r="BX126" s="439"/>
      <c r="BY126" s="800">
        <f>BX126-BW126</f>
        <v>-916.06102949000012</v>
      </c>
      <c r="BZ126" s="724"/>
      <c r="CA126" s="118">
        <f t="shared" si="60"/>
        <v>910.05750782333337</v>
      </c>
      <c r="CB126" s="118"/>
      <c r="CC126" s="625">
        <f t="shared" si="41"/>
        <v>-910.05750782333337</v>
      </c>
      <c r="CD126" s="123"/>
      <c r="CE126" s="440">
        <f t="shared" si="61"/>
        <v>904.05398615666672</v>
      </c>
      <c r="CF126" s="440"/>
      <c r="CG126" s="352">
        <f t="shared" si="42"/>
        <v>-904.05398615666672</v>
      </c>
      <c r="CH126" s="368"/>
      <c r="CI126" s="74">
        <f t="shared" si="62"/>
        <v>872.04694315666677</v>
      </c>
      <c r="CJ126" s="74"/>
      <c r="CK126" s="737">
        <f t="shared" si="63"/>
        <v>-872.04694315666677</v>
      </c>
      <c r="CL126" s="81"/>
      <c r="CM126" s="180">
        <v>120.04226</v>
      </c>
      <c r="CN126" s="180">
        <f t="shared" si="43"/>
        <v>882.05046449000008</v>
      </c>
      <c r="CO126" s="9">
        <v>881.78300000000002</v>
      </c>
      <c r="CP126" s="92">
        <f t="shared" si="64"/>
        <v>-0.26746449000006578</v>
      </c>
      <c r="CQ126" s="46">
        <v>131.9</v>
      </c>
      <c r="CS126" s="716">
        <v>16138</v>
      </c>
      <c r="CW126" s="9">
        <f t="shared" si="44"/>
        <v>976.08215115666678</v>
      </c>
      <c r="CX126" s="746"/>
      <c r="CY126" s="92">
        <f t="shared" si="45"/>
        <v>-976.08215115666678</v>
      </c>
      <c r="CZ126" s="46"/>
      <c r="DA126" s="442">
        <v>90.031694999999999</v>
      </c>
      <c r="DB126" s="9">
        <f t="shared" si="46"/>
        <v>892.05398615666672</v>
      </c>
      <c r="DC126" s="9"/>
      <c r="DD126" s="92">
        <f t="shared" si="47"/>
        <v>-892.05398615666672</v>
      </c>
      <c r="DE126" s="46"/>
      <c r="DM126" s="37">
        <v>204.07462200000001</v>
      </c>
      <c r="DN126" s="9">
        <v>5272.96818747</v>
      </c>
      <c r="DR126" s="486">
        <f t="shared" si="65"/>
        <v>854.0396771566667</v>
      </c>
    </row>
    <row r="127" spans="4:122">
      <c r="D127" s="716">
        <v>16145</v>
      </c>
      <c r="E127" s="11"/>
      <c r="F127" s="52">
        <v>65</v>
      </c>
      <c r="G127" s="712" t="s">
        <v>684</v>
      </c>
      <c r="H127" s="705"/>
      <c r="I127" s="87" t="s">
        <v>685</v>
      </c>
      <c r="J127" s="46">
        <v>1.2899999999999999E-4</v>
      </c>
      <c r="K127" s="2">
        <v>385.1</v>
      </c>
      <c r="L127" s="708">
        <v>3</v>
      </c>
      <c r="M127">
        <v>921.73482804579805</v>
      </c>
      <c r="N127">
        <v>921.73654613451299</v>
      </c>
      <c r="O127">
        <v>2763.1899311973898</v>
      </c>
      <c r="P127">
        <v>2763.1950854699999</v>
      </c>
      <c r="Q127">
        <v>-1.86533069449209</v>
      </c>
      <c r="R127" t="s">
        <v>30</v>
      </c>
      <c r="S127" t="s">
        <v>333</v>
      </c>
      <c r="T127">
        <v>385.12928400767299</v>
      </c>
      <c r="U127">
        <v>29.976851761174899</v>
      </c>
      <c r="V127" t="s">
        <v>32</v>
      </c>
      <c r="W127" t="s">
        <v>33</v>
      </c>
      <c r="X127" t="s">
        <v>686</v>
      </c>
      <c r="Y127" t="s">
        <v>687</v>
      </c>
      <c r="Z127">
        <v>85.571700000000007</v>
      </c>
      <c r="AB127">
        <v>2762.1826999999998</v>
      </c>
      <c r="AC127" s="9">
        <v>2762.1878000000002</v>
      </c>
      <c r="AD127" s="72">
        <f t="shared" si="48"/>
        <v>2601.1422854699999</v>
      </c>
      <c r="AE127" s="9"/>
      <c r="AF127" s="46"/>
      <c r="AG127" s="92">
        <f>AE127-AD127</f>
        <v>-2601.1422854699999</v>
      </c>
      <c r="AH127" s="619">
        <f t="shared" si="66"/>
        <v>2584.11571147</v>
      </c>
      <c r="AI127" s="92">
        <v>2584.11571147</v>
      </c>
      <c r="AJ127" s="92"/>
      <c r="AK127" s="92"/>
      <c r="AL127" s="619">
        <f t="shared" si="67"/>
        <v>2559.1204634699998</v>
      </c>
      <c r="AM127" s="92">
        <v>2559.1204634699998</v>
      </c>
      <c r="AN127" s="92"/>
      <c r="AO127" s="92"/>
      <c r="AP127" s="434">
        <f t="shared" si="49"/>
        <v>867.71894582333334</v>
      </c>
      <c r="AQ127" s="9"/>
      <c r="AR127" s="46"/>
      <c r="AS127" s="378">
        <f t="shared" si="50"/>
        <v>-867.71894582333334</v>
      </c>
      <c r="AT127" s="486">
        <f t="shared" si="51"/>
        <v>862.04342115666668</v>
      </c>
      <c r="AU127" s="120"/>
      <c r="AV127" s="369"/>
      <c r="AW127" s="92">
        <f t="shared" si="68"/>
        <v>-862.04342115666668</v>
      </c>
      <c r="AX127" s="486">
        <f t="shared" si="52"/>
        <v>848.0361458233333</v>
      </c>
      <c r="AY127" s="120"/>
      <c r="AZ127" s="369"/>
      <c r="BA127" s="378"/>
      <c r="BB127" s="33">
        <f t="shared" si="53"/>
        <v>2583.1317054699998</v>
      </c>
      <c r="BC127" s="9"/>
      <c r="BD127" s="46"/>
      <c r="BE127" s="378">
        <f>BB127-BC127</f>
        <v>2583.1317054699998</v>
      </c>
      <c r="BF127" s="435">
        <f t="shared" si="54"/>
        <v>861.7154191566666</v>
      </c>
      <c r="BG127" s="9"/>
      <c r="BH127" s="46"/>
      <c r="BI127" s="378">
        <f t="shared" si="55"/>
        <v>-861.7154191566666</v>
      </c>
      <c r="BJ127" s="9">
        <f t="shared" si="56"/>
        <v>2765.20963747</v>
      </c>
      <c r="BK127" s="436">
        <v>1.0072760000000001</v>
      </c>
      <c r="BL127" s="353">
        <v>162.05279999999999</v>
      </c>
      <c r="BM127" s="202">
        <v>179.079374</v>
      </c>
      <c r="BN127" s="202">
        <v>221.10120000000001</v>
      </c>
      <c r="BO127" s="202">
        <v>204.07462200000001</v>
      </c>
      <c r="BP127" s="437">
        <v>180.06338</v>
      </c>
      <c r="BQ127">
        <f t="shared" si="57"/>
        <v>2765.2096280000001</v>
      </c>
      <c r="BR127">
        <f t="shared" si="58"/>
        <v>867.71894266666675</v>
      </c>
      <c r="BS127" s="438">
        <v>18.010565</v>
      </c>
      <c r="BT127" s="7">
        <v>36.021129999999999</v>
      </c>
      <c r="BU127" s="279">
        <v>54.031694999999999</v>
      </c>
      <c r="BV127" s="74">
        <v>150.05282399999999</v>
      </c>
      <c r="BW127" s="439">
        <f t="shared" si="59"/>
        <v>915.7330241566666</v>
      </c>
      <c r="BX127" s="439"/>
      <c r="BY127" s="800">
        <f>BX127-BW127</f>
        <v>-915.7330241566666</v>
      </c>
      <c r="BZ127" s="724"/>
      <c r="CA127" s="118">
        <f t="shared" si="60"/>
        <v>909.72950248999996</v>
      </c>
      <c r="CB127" s="118"/>
      <c r="CC127" s="625">
        <f t="shared" si="41"/>
        <v>-909.72950248999996</v>
      </c>
      <c r="CD127" s="123"/>
      <c r="CE127" s="440">
        <f t="shared" si="61"/>
        <v>903.72598082333332</v>
      </c>
      <c r="CF127" s="440"/>
      <c r="CG127" s="352">
        <f t="shared" si="42"/>
        <v>-903.72598082333332</v>
      </c>
      <c r="CH127" s="368"/>
      <c r="CI127" s="74">
        <f t="shared" si="62"/>
        <v>871.71893782333336</v>
      </c>
      <c r="CJ127" s="74"/>
      <c r="CK127" s="737">
        <f t="shared" si="63"/>
        <v>-871.71893782333336</v>
      </c>
      <c r="CL127" s="81"/>
      <c r="CM127" s="180">
        <v>120.04226</v>
      </c>
      <c r="CN127" s="180">
        <f t="shared" si="43"/>
        <v>881.72245915666656</v>
      </c>
      <c r="CO127" s="9">
        <v>881.82889999999998</v>
      </c>
      <c r="CP127" s="92">
        <f t="shared" si="64"/>
        <v>0.10644084333341652</v>
      </c>
      <c r="CQ127" s="46">
        <v>215.9</v>
      </c>
      <c r="CS127" s="716">
        <v>16145</v>
      </c>
      <c r="CW127" s="9">
        <f t="shared" si="44"/>
        <v>975.75414582333326</v>
      </c>
      <c r="CX127" s="746"/>
      <c r="CY127" s="92">
        <f t="shared" si="45"/>
        <v>-975.75414582333326</v>
      </c>
      <c r="CZ127" s="46"/>
      <c r="DA127" s="442">
        <v>90.031694999999999</v>
      </c>
      <c r="DB127" s="9">
        <f t="shared" si="46"/>
        <v>891.72598082333332</v>
      </c>
      <c r="DC127" s="9"/>
      <c r="DD127" s="92">
        <f t="shared" si="47"/>
        <v>-891.72598082333332</v>
      </c>
      <c r="DE127" s="46"/>
      <c r="DM127" s="37">
        <v>204.07462200000001</v>
      </c>
      <c r="DN127" s="9">
        <v>5393.8274154700002</v>
      </c>
      <c r="DR127" s="486">
        <f t="shared" si="65"/>
        <v>853.71167182333329</v>
      </c>
    </row>
    <row r="128" spans="4:122">
      <c r="D128" s="716">
        <v>12346</v>
      </c>
      <c r="E128" s="11"/>
      <c r="F128" s="52">
        <v>65</v>
      </c>
      <c r="G128" s="712" t="s">
        <v>688</v>
      </c>
      <c r="H128" s="705"/>
      <c r="I128" s="87" t="s">
        <v>689</v>
      </c>
      <c r="J128" s="46">
        <v>9.7599999999999997E-6</v>
      </c>
      <c r="K128" s="2">
        <v>498.5</v>
      </c>
      <c r="L128" s="708">
        <v>3</v>
      </c>
      <c r="M128">
        <v>907.73353650112597</v>
      </c>
      <c r="N128">
        <v>907.72928013451303</v>
      </c>
      <c r="O128">
        <v>2721.1860565633801</v>
      </c>
      <c r="P128">
        <v>2721.1732874700001</v>
      </c>
      <c r="Q128">
        <v>4.6924954895569302</v>
      </c>
      <c r="R128" t="s">
        <v>30</v>
      </c>
      <c r="S128" t="s">
        <v>333</v>
      </c>
      <c r="T128">
        <v>460.25708483239998</v>
      </c>
      <c r="U128">
        <v>77.516982915050903</v>
      </c>
      <c r="V128" t="s">
        <v>32</v>
      </c>
      <c r="W128" t="s">
        <v>33</v>
      </c>
      <c r="X128" t="s">
        <v>690</v>
      </c>
      <c r="Y128" t="s">
        <v>691</v>
      </c>
      <c r="Z128">
        <v>77.115300000000005</v>
      </c>
      <c r="AB128">
        <v>2720.1788000000001</v>
      </c>
      <c r="AC128" s="9">
        <v>2720.1660000000002</v>
      </c>
      <c r="AD128" s="72">
        <f t="shared" si="48"/>
        <v>2559.1204874700002</v>
      </c>
      <c r="AE128" s="9"/>
      <c r="AF128" s="46"/>
      <c r="AG128" s="92">
        <f>AE128-AD128</f>
        <v>-2559.1204874700002</v>
      </c>
      <c r="AH128" s="619">
        <f t="shared" si="66"/>
        <v>2542.0939134700002</v>
      </c>
      <c r="AI128" s="92">
        <v>2542.0939134700002</v>
      </c>
      <c r="AJ128" s="92"/>
      <c r="AK128" s="92"/>
      <c r="AL128" s="619">
        <f t="shared" si="67"/>
        <v>2517.09866547</v>
      </c>
      <c r="AM128" s="92">
        <v>2517.09866547</v>
      </c>
      <c r="AN128" s="92"/>
      <c r="AO128" s="92"/>
      <c r="AP128" s="434">
        <f t="shared" si="49"/>
        <v>853.71167982333338</v>
      </c>
      <c r="AQ128" s="9"/>
      <c r="AR128" s="46"/>
      <c r="AS128" s="378">
        <f t="shared" si="50"/>
        <v>-853.71167982333338</v>
      </c>
      <c r="AT128" s="486">
        <f t="shared" si="51"/>
        <v>848.03615515666672</v>
      </c>
      <c r="AU128" s="120"/>
      <c r="AV128" s="369"/>
      <c r="AW128" s="92">
        <f t="shared" si="68"/>
        <v>-848.03615515666672</v>
      </c>
      <c r="AX128" s="486">
        <f t="shared" si="52"/>
        <v>834.02887982333334</v>
      </c>
      <c r="AY128" s="120"/>
      <c r="AZ128" s="369"/>
      <c r="BA128" s="378"/>
      <c r="BB128" s="33">
        <f t="shared" si="53"/>
        <v>2541.1099074700001</v>
      </c>
      <c r="BC128" s="9"/>
      <c r="BD128" s="46"/>
      <c r="BE128" s="378">
        <f>BB128-BC128</f>
        <v>2541.1099074700001</v>
      </c>
      <c r="BF128" s="435">
        <f t="shared" si="54"/>
        <v>847.70815315666675</v>
      </c>
      <c r="BG128" s="9"/>
      <c r="BH128" s="46"/>
      <c r="BI128" s="378">
        <f t="shared" si="55"/>
        <v>-847.70815315666675</v>
      </c>
      <c r="BJ128" s="9">
        <f t="shared" si="56"/>
        <v>2723.1878394700002</v>
      </c>
      <c r="BK128" s="436">
        <v>1.0072760000000001</v>
      </c>
      <c r="BL128" s="353">
        <v>162.05279999999999</v>
      </c>
      <c r="BM128" s="202">
        <v>179.079374</v>
      </c>
      <c r="BN128" s="202">
        <v>221.10120000000001</v>
      </c>
      <c r="BO128" s="202">
        <v>204.07462200000001</v>
      </c>
      <c r="BP128" s="437">
        <v>180.06338</v>
      </c>
      <c r="BQ128">
        <f t="shared" si="57"/>
        <v>2723.1878280000001</v>
      </c>
      <c r="BR128">
        <f t="shared" si="58"/>
        <v>853.71167600000001</v>
      </c>
      <c r="BS128" s="438">
        <v>18.010565</v>
      </c>
      <c r="BT128" s="7">
        <v>36.021129999999999</v>
      </c>
      <c r="BU128" s="279">
        <v>54.031694999999999</v>
      </c>
      <c r="BV128" s="74">
        <v>150.05282399999999</v>
      </c>
      <c r="BW128" s="439">
        <f t="shared" si="59"/>
        <v>901.72575815666676</v>
      </c>
      <c r="BX128" s="439"/>
      <c r="BY128" s="800">
        <f>BX128-BW128</f>
        <v>-901.72575815666676</v>
      </c>
      <c r="BZ128" s="724"/>
      <c r="CA128" s="118">
        <f t="shared" si="60"/>
        <v>895.72223649</v>
      </c>
      <c r="CB128" s="118"/>
      <c r="CC128" s="625">
        <f t="shared" si="41"/>
        <v>-895.72223649</v>
      </c>
      <c r="CD128" s="123"/>
      <c r="CE128" s="440">
        <f t="shared" si="61"/>
        <v>889.71871482333336</v>
      </c>
      <c r="CF128" s="440"/>
      <c r="CG128" s="352">
        <f t="shared" si="42"/>
        <v>-889.71871482333336</v>
      </c>
      <c r="CH128" s="368"/>
      <c r="CI128" s="74">
        <f t="shared" si="62"/>
        <v>857.7116718233334</v>
      </c>
      <c r="CJ128" s="74"/>
      <c r="CK128" s="737">
        <f t="shared" si="63"/>
        <v>-857.7116718233334</v>
      </c>
      <c r="CL128" s="81"/>
      <c r="CM128" s="180">
        <v>120.04226</v>
      </c>
      <c r="CN128" s="180">
        <f t="shared" si="43"/>
        <v>867.71519315666671</v>
      </c>
      <c r="CO128" s="9">
        <v>867.48500000000001</v>
      </c>
      <c r="CP128" s="92">
        <f t="shared" si="64"/>
        <v>-0.23019315666670082</v>
      </c>
      <c r="CQ128" s="46">
        <v>197.2</v>
      </c>
      <c r="CS128" s="716">
        <v>12346</v>
      </c>
      <c r="CW128" s="9">
        <f t="shared" si="44"/>
        <v>961.74687982333342</v>
      </c>
      <c r="CX128" s="746"/>
      <c r="CY128" s="92">
        <f t="shared" si="45"/>
        <v>-961.74687982333342</v>
      </c>
      <c r="CZ128" s="46"/>
      <c r="DA128" s="442">
        <v>90.031694999999999</v>
      </c>
      <c r="DB128" s="9">
        <f t="shared" si="46"/>
        <v>877.71871482333336</v>
      </c>
      <c r="DC128" s="9"/>
      <c r="DD128" s="92">
        <f t="shared" si="47"/>
        <v>-877.71871482333336</v>
      </c>
      <c r="DE128" s="46"/>
      <c r="DM128" s="37">
        <v>204.07462200000001</v>
      </c>
      <c r="DN128" s="9">
        <v>5514.6866434699996</v>
      </c>
      <c r="DR128" s="486">
        <f t="shared" si="65"/>
        <v>839.70440582333333</v>
      </c>
    </row>
    <row r="129" spans="4:133">
      <c r="D129" s="716">
        <v>12233</v>
      </c>
      <c r="E129" s="11"/>
      <c r="F129" s="52">
        <v>65</v>
      </c>
      <c r="G129" s="712" t="s">
        <v>692</v>
      </c>
      <c r="H129" s="705"/>
      <c r="I129" s="87" t="s">
        <v>693</v>
      </c>
      <c r="J129" s="46">
        <v>2.7599999999999998E-7</v>
      </c>
      <c r="K129" s="2">
        <v>564.29999999999995</v>
      </c>
      <c r="L129" s="708">
        <v>3</v>
      </c>
      <c r="M129">
        <v>907.404060985142</v>
      </c>
      <c r="N129">
        <v>907.40127480117997</v>
      </c>
      <c r="O129">
        <v>2720.1976300154301</v>
      </c>
      <c r="P129">
        <v>2720.1892714700002</v>
      </c>
      <c r="Q129">
        <v>3.0727808220927502</v>
      </c>
      <c r="R129" t="s">
        <v>30</v>
      </c>
      <c r="S129" t="s">
        <v>333</v>
      </c>
      <c r="T129">
        <v>564.32421133166497</v>
      </c>
      <c r="U129">
        <v>29.076084789905099</v>
      </c>
      <c r="V129" t="s">
        <v>32</v>
      </c>
      <c r="W129" t="s">
        <v>33</v>
      </c>
      <c r="X129" t="s">
        <v>694</v>
      </c>
      <c r="Y129" t="s">
        <v>695</v>
      </c>
      <c r="Z129">
        <v>74.720600000000005</v>
      </c>
      <c r="AB129">
        <v>2719.1904</v>
      </c>
      <c r="AC129" s="9">
        <v>2719.1819999999998</v>
      </c>
      <c r="AD129" s="72">
        <f t="shared" si="48"/>
        <v>2558.1364714700003</v>
      </c>
      <c r="AE129" s="9"/>
      <c r="AF129" s="46"/>
      <c r="AG129" s="92">
        <f>AE129-AD129</f>
        <v>-2558.1364714700003</v>
      </c>
      <c r="AH129" s="619">
        <f t="shared" si="66"/>
        <v>2541.1098974700003</v>
      </c>
      <c r="AI129" s="92">
        <v>2541.1098974700003</v>
      </c>
      <c r="AJ129" s="92"/>
      <c r="AK129" s="92"/>
      <c r="AL129" s="619">
        <f t="shared" si="67"/>
        <v>2516.1146494700001</v>
      </c>
      <c r="AM129" s="92">
        <v>2516.1146494700001</v>
      </c>
      <c r="AN129" s="92"/>
      <c r="AO129" s="92"/>
      <c r="AP129" s="434">
        <f t="shared" si="49"/>
        <v>853.38367449000009</v>
      </c>
      <c r="AQ129" s="9"/>
      <c r="AR129" s="46"/>
      <c r="AS129" s="378">
        <f t="shared" si="50"/>
        <v>-853.38367449000009</v>
      </c>
      <c r="AT129" s="486">
        <f t="shared" si="51"/>
        <v>847.70814982333343</v>
      </c>
      <c r="AU129" s="120"/>
      <c r="AV129" s="369"/>
      <c r="AW129" s="92">
        <f t="shared" si="68"/>
        <v>-847.70814982333343</v>
      </c>
      <c r="AX129" s="486">
        <f t="shared" si="52"/>
        <v>833.70087449000005</v>
      </c>
      <c r="AY129" s="120"/>
      <c r="AZ129" s="369"/>
      <c r="BA129" s="378"/>
      <c r="BB129" s="33">
        <f t="shared" si="53"/>
        <v>2540.1258914700002</v>
      </c>
      <c r="BC129" s="9"/>
      <c r="BD129" s="46"/>
      <c r="BE129" s="378">
        <f>BB129-BC129</f>
        <v>2540.1258914700002</v>
      </c>
      <c r="BF129" s="435">
        <f t="shared" si="54"/>
        <v>847.38014782333346</v>
      </c>
      <c r="BG129" s="9"/>
      <c r="BH129" s="46"/>
      <c r="BI129" s="378">
        <f t="shared" si="55"/>
        <v>-847.38014782333346</v>
      </c>
      <c r="BJ129" s="9">
        <f t="shared" si="56"/>
        <v>2722.2038234700003</v>
      </c>
      <c r="BK129" s="436">
        <v>1.0072760000000001</v>
      </c>
      <c r="BL129" s="353">
        <v>162.05279999999999</v>
      </c>
      <c r="BM129" s="202">
        <v>179.079374</v>
      </c>
      <c r="BN129" s="202">
        <v>221.10120000000001</v>
      </c>
      <c r="BO129" s="202">
        <v>204.07462200000001</v>
      </c>
      <c r="BP129" s="437">
        <v>180.06338</v>
      </c>
      <c r="BQ129">
        <f t="shared" si="57"/>
        <v>2722.2038279999997</v>
      </c>
      <c r="BR129">
        <f t="shared" si="58"/>
        <v>853.38367599999992</v>
      </c>
      <c r="BS129" s="438">
        <v>18.010565</v>
      </c>
      <c r="BT129" s="7">
        <v>36.021129999999999</v>
      </c>
      <c r="BU129" s="279">
        <v>54.031694999999999</v>
      </c>
      <c r="BV129" s="74">
        <v>150.05282399999999</v>
      </c>
      <c r="BW129" s="439">
        <f t="shared" si="59"/>
        <v>901.39775282333346</v>
      </c>
      <c r="BX129" s="439"/>
      <c r="BY129" s="800">
        <f>BX129-BW129</f>
        <v>-901.39775282333346</v>
      </c>
      <c r="BZ129" s="724"/>
      <c r="CA129" s="118">
        <f t="shared" si="60"/>
        <v>895.39423115666671</v>
      </c>
      <c r="CB129" s="118"/>
      <c r="CC129" s="625">
        <f t="shared" si="41"/>
        <v>-895.39423115666671</v>
      </c>
      <c r="CD129" s="123"/>
      <c r="CE129" s="440">
        <f t="shared" si="61"/>
        <v>889.39070949000006</v>
      </c>
      <c r="CF129" s="440"/>
      <c r="CG129" s="352">
        <f t="shared" si="42"/>
        <v>-889.39070949000006</v>
      </c>
      <c r="CH129" s="368"/>
      <c r="CI129" s="74">
        <f t="shared" si="62"/>
        <v>857.38366649000011</v>
      </c>
      <c r="CJ129" s="74"/>
      <c r="CK129" s="737">
        <f t="shared" si="63"/>
        <v>-857.38366649000011</v>
      </c>
      <c r="CL129" s="81"/>
      <c r="CM129" s="180">
        <v>120.04226</v>
      </c>
      <c r="CN129" s="180">
        <f t="shared" si="43"/>
        <v>867.38718782333342</v>
      </c>
      <c r="CO129" s="9">
        <v>867.51649999999995</v>
      </c>
      <c r="CP129" s="92">
        <f t="shared" si="64"/>
        <v>0.12931217666653083</v>
      </c>
      <c r="CQ129" s="46">
        <v>95.45</v>
      </c>
      <c r="CS129" s="716">
        <v>12233</v>
      </c>
      <c r="CW129" s="9">
        <f t="shared" si="44"/>
        <v>961.41887449000012</v>
      </c>
      <c r="CX129" s="746"/>
      <c r="CY129" s="92">
        <f t="shared" si="45"/>
        <v>-961.41887449000012</v>
      </c>
      <c r="CZ129" s="46"/>
      <c r="DA129" s="442">
        <v>90.031694999999999</v>
      </c>
      <c r="DB129" s="9">
        <f t="shared" si="46"/>
        <v>877.39070949000006</v>
      </c>
      <c r="DC129" s="9"/>
      <c r="DD129" s="92">
        <f t="shared" si="47"/>
        <v>-877.39070949000006</v>
      </c>
      <c r="DE129" s="46"/>
      <c r="DM129" s="37">
        <v>204.07462200000001</v>
      </c>
      <c r="DN129" s="9">
        <f>P129-DM129</f>
        <v>2516.1146494700001</v>
      </c>
      <c r="DR129" s="486">
        <f t="shared" si="65"/>
        <v>839.37640049000004</v>
      </c>
    </row>
    <row r="130" spans="4:133">
      <c r="D130" s="716">
        <v>2011</v>
      </c>
      <c r="E130" s="699" t="s">
        <v>564</v>
      </c>
      <c r="F130">
        <v>80</v>
      </c>
      <c r="G130" s="712" t="s">
        <v>565</v>
      </c>
      <c r="H130" s="705"/>
      <c r="I130" t="s">
        <v>452</v>
      </c>
      <c r="J130" s="46">
        <v>2.2599999999999999E-3</v>
      </c>
      <c r="K130" s="2">
        <v>246.9</v>
      </c>
      <c r="L130" s="708">
        <v>3</v>
      </c>
      <c r="M130">
        <v>532.90175845984902</v>
      </c>
      <c r="N130">
        <v>532.90016613451303</v>
      </c>
      <c r="O130">
        <v>1596.69072243955</v>
      </c>
      <c r="P130">
        <v>1596.68594547</v>
      </c>
      <c r="Q130">
        <v>2.9918028403540302</v>
      </c>
      <c r="R130" t="s">
        <v>30</v>
      </c>
      <c r="S130" t="s">
        <v>31</v>
      </c>
      <c r="T130">
        <v>246.936398431833</v>
      </c>
      <c r="U130">
        <v>246.936398431833</v>
      </c>
      <c r="V130" t="s">
        <v>32</v>
      </c>
      <c r="W130" t="s">
        <v>33</v>
      </c>
      <c r="X130" t="s">
        <v>701</v>
      </c>
      <c r="Y130" t="s">
        <v>702</v>
      </c>
      <c r="Z130">
        <v>24.481999999999999</v>
      </c>
      <c r="AB130">
        <v>1595.6833999999999</v>
      </c>
      <c r="AC130" s="9">
        <v>1595.6786999999999</v>
      </c>
      <c r="AD130" s="72">
        <f t="shared" si="48"/>
        <v>1434.63314547</v>
      </c>
      <c r="AE130" s="70" t="s">
        <v>93</v>
      </c>
      <c r="AF130" s="79"/>
      <c r="AG130" s="619"/>
      <c r="AH130" s="619">
        <f t="shared" si="66"/>
        <v>1417.6065714700001</v>
      </c>
      <c r="AI130" s="619">
        <v>1417.6065714700001</v>
      </c>
      <c r="AJ130" s="619"/>
      <c r="AK130" s="619"/>
      <c r="AL130" s="619">
        <f t="shared" si="67"/>
        <v>1392.6113234699999</v>
      </c>
      <c r="AM130" s="619">
        <v>1392.6113234699999</v>
      </c>
      <c r="AN130" s="619"/>
      <c r="AO130" s="619"/>
      <c r="AP130" s="434">
        <f t="shared" si="49"/>
        <v>478.88256582333338</v>
      </c>
      <c r="AQ130" s="70">
        <v>479.01760000000002</v>
      </c>
      <c r="AR130" s="79">
        <v>4784</v>
      </c>
      <c r="AS130" s="755">
        <f t="shared" si="50"/>
        <v>0.13503417666663609</v>
      </c>
      <c r="AT130" s="486">
        <f t="shared" si="51"/>
        <v>473.20704115666672</v>
      </c>
      <c r="AU130" s="756"/>
      <c r="AV130" s="749"/>
      <c r="AW130" s="92">
        <f t="shared" si="68"/>
        <v>-473.20704115666672</v>
      </c>
      <c r="AX130" s="486">
        <f t="shared" si="52"/>
        <v>459.19976582333334</v>
      </c>
      <c r="AY130" s="756"/>
      <c r="AZ130" s="749"/>
      <c r="BA130" s="755"/>
      <c r="BB130" s="33">
        <f t="shared" si="53"/>
        <v>1416.6225654699999</v>
      </c>
      <c r="BC130" s="33" t="s">
        <v>93</v>
      </c>
      <c r="BD130" s="461"/>
      <c r="BE130" s="757"/>
      <c r="BF130" s="435">
        <f t="shared" si="54"/>
        <v>472.87903915666669</v>
      </c>
      <c r="BG130" s="33">
        <v>473.35489999999999</v>
      </c>
      <c r="BH130" s="461">
        <v>2582</v>
      </c>
      <c r="BI130" s="757">
        <f t="shared" si="55"/>
        <v>0.47586084333329381</v>
      </c>
      <c r="BJ130" s="9">
        <f t="shared" si="56"/>
        <v>1598.7004974700001</v>
      </c>
      <c r="BK130" s="436">
        <v>1.0072760000000001</v>
      </c>
      <c r="BL130" s="353">
        <v>162.05279999999999</v>
      </c>
      <c r="BM130" s="202">
        <v>179.079374</v>
      </c>
      <c r="BN130" s="202">
        <v>221.10120000000001</v>
      </c>
      <c r="BO130" s="202">
        <v>204.07462200000001</v>
      </c>
      <c r="BP130" s="437">
        <v>180.06338</v>
      </c>
      <c r="BQ130">
        <f t="shared" si="57"/>
        <v>1598.7005279999998</v>
      </c>
      <c r="BR130">
        <f t="shared" si="58"/>
        <v>478.88257599999997</v>
      </c>
      <c r="BS130" s="438">
        <v>18.010565</v>
      </c>
      <c r="BT130" s="7">
        <v>36.021129999999999</v>
      </c>
      <c r="BU130" s="279">
        <v>54.031694999999999</v>
      </c>
      <c r="BV130" s="74">
        <v>150.05282399999999</v>
      </c>
      <c r="BW130" s="439">
        <f t="shared" si="59"/>
        <v>526.89664415666664</v>
      </c>
      <c r="BX130" s="9" t="s">
        <v>74</v>
      </c>
      <c r="BY130" s="92"/>
      <c r="BZ130" s="46"/>
      <c r="CA130" s="118">
        <f t="shared" si="60"/>
        <v>520.89312249</v>
      </c>
      <c r="CB130" s="9" t="s">
        <v>74</v>
      </c>
      <c r="CC130" s="92"/>
      <c r="CD130" s="46"/>
      <c r="CE130" s="440">
        <f t="shared" si="61"/>
        <v>514.88960082333335</v>
      </c>
      <c r="CF130" s="9" t="s">
        <v>799</v>
      </c>
      <c r="CG130" s="92"/>
      <c r="CH130" s="46"/>
      <c r="CI130" s="74">
        <f t="shared" si="62"/>
        <v>482.88255782333334</v>
      </c>
      <c r="CJ130" s="9" t="s">
        <v>74</v>
      </c>
      <c r="CK130" s="92"/>
      <c r="CL130" s="46"/>
      <c r="CM130" s="180">
        <v>120.04226</v>
      </c>
      <c r="CN130" s="180">
        <f t="shared" si="43"/>
        <v>492.88607915666671</v>
      </c>
      <c r="CO130" s="9">
        <v>493.02300000000002</v>
      </c>
      <c r="CP130" s="92">
        <f t="shared" si="64"/>
        <v>0.13692084333331422</v>
      </c>
      <c r="CQ130" s="46">
        <v>505.3</v>
      </c>
      <c r="CS130" s="716">
        <v>2011</v>
      </c>
      <c r="CT130" s="821" t="s">
        <v>800</v>
      </c>
      <c r="CU130" s="821"/>
      <c r="CV130" s="8"/>
      <c r="CW130" s="9">
        <f t="shared" si="44"/>
        <v>586.9177658233333</v>
      </c>
      <c r="CX130" s="746"/>
      <c r="CY130" s="92">
        <f t="shared" si="45"/>
        <v>-586.9177658233333</v>
      </c>
      <c r="CZ130" s="46"/>
      <c r="DA130" s="442">
        <v>90.031694999999999</v>
      </c>
      <c r="DB130" s="9">
        <f t="shared" si="46"/>
        <v>502.88960082333341</v>
      </c>
      <c r="DC130" s="9"/>
      <c r="DD130" s="92">
        <f t="shared" si="47"/>
        <v>-502.88960082333341</v>
      </c>
      <c r="DE130" s="46"/>
      <c r="DM130" s="37">
        <v>204.07462200000001</v>
      </c>
      <c r="DN130" s="9">
        <v>5635.5458714699998</v>
      </c>
      <c r="DR130" s="486">
        <f t="shared" si="65"/>
        <v>464.87529182333333</v>
      </c>
    </row>
    <row r="131" spans="4:133" s="8" customFormat="1">
      <c r="D131" s="716">
        <v>16917</v>
      </c>
      <c r="E131" s="41"/>
      <c r="F131" s="8">
        <v>87</v>
      </c>
      <c r="G131" s="717" t="s">
        <v>703</v>
      </c>
      <c r="H131" s="283"/>
      <c r="I131" s="8" t="s">
        <v>704</v>
      </c>
      <c r="J131" s="94">
        <v>2.07E-2</v>
      </c>
      <c r="K131" s="431">
        <v>229.2</v>
      </c>
      <c r="L131" s="822">
        <v>3</v>
      </c>
      <c r="M131" s="8">
        <v>953.12035732064999</v>
      </c>
      <c r="N131" s="8">
        <v>953.11955413451301</v>
      </c>
      <c r="O131" s="8">
        <v>2857.3465190219499</v>
      </c>
      <c r="P131" s="8">
        <v>2857.3441094700001</v>
      </c>
      <c r="Q131" s="8">
        <v>0.84328378308955698</v>
      </c>
      <c r="R131" s="8" t="s">
        <v>30</v>
      </c>
      <c r="S131" s="8" t="s">
        <v>569</v>
      </c>
      <c r="T131" s="8">
        <v>229.23907418408001</v>
      </c>
      <c r="U131" s="8">
        <v>229.23907418408001</v>
      </c>
      <c r="V131" s="8" t="s">
        <v>32</v>
      </c>
      <c r="W131" s="8" t="s">
        <v>33</v>
      </c>
      <c r="X131" s="8" t="s">
        <v>705</v>
      </c>
      <c r="Y131" s="8" t="s">
        <v>706</v>
      </c>
      <c r="Z131" s="8">
        <v>62.8917</v>
      </c>
      <c r="AB131" s="8">
        <v>2856.3391999999999</v>
      </c>
      <c r="AC131" s="212">
        <v>2856.3368</v>
      </c>
      <c r="AD131" s="280">
        <f t="shared" si="48"/>
        <v>2695.2913094700002</v>
      </c>
      <c r="AE131" s="287" t="s">
        <v>93</v>
      </c>
      <c r="AF131" s="288"/>
      <c r="AG131" s="785"/>
      <c r="AH131" s="619">
        <f t="shared" si="66"/>
        <v>2678.2647354700002</v>
      </c>
      <c r="AI131" s="785">
        <v>2678.2647354700002</v>
      </c>
      <c r="AJ131" s="785"/>
      <c r="AK131" s="785"/>
      <c r="AL131" s="619">
        <f t="shared" si="67"/>
        <v>2653.2694874700001</v>
      </c>
      <c r="AM131" s="785">
        <v>2653.2694874700001</v>
      </c>
      <c r="AN131" s="785"/>
      <c r="AO131" s="785"/>
      <c r="AP131" s="775">
        <f t="shared" si="49"/>
        <v>899.10195382333347</v>
      </c>
      <c r="AQ131" s="823">
        <v>898.69749999999999</v>
      </c>
      <c r="AR131" s="824">
        <v>434.3</v>
      </c>
      <c r="AS131" s="825">
        <f t="shared" si="50"/>
        <v>-0.40445382333348334</v>
      </c>
      <c r="AT131" s="486">
        <f t="shared" si="51"/>
        <v>893.42642915666681</v>
      </c>
      <c r="AU131" s="823"/>
      <c r="AV131" s="824"/>
      <c r="AW131" s="92">
        <f t="shared" si="68"/>
        <v>-893.42642915666681</v>
      </c>
      <c r="AX131" s="486">
        <f t="shared" si="52"/>
        <v>879.41915382333343</v>
      </c>
      <c r="AY131" s="823"/>
      <c r="AZ131" s="824"/>
      <c r="BA131" s="825"/>
      <c r="BB131" s="550">
        <f t="shared" si="53"/>
        <v>2677.2807294700001</v>
      </c>
      <c r="BC131" s="550" t="s">
        <v>93</v>
      </c>
      <c r="BD131" s="357"/>
      <c r="BE131" s="826"/>
      <c r="BF131" s="816">
        <f t="shared" si="54"/>
        <v>893.09842715666673</v>
      </c>
      <c r="BG131" s="550" t="s">
        <v>74</v>
      </c>
      <c r="BH131" s="357"/>
      <c r="BI131" s="826"/>
      <c r="BJ131" s="212">
        <f t="shared" si="56"/>
        <v>2859.3586614700002</v>
      </c>
      <c r="BK131" s="733">
        <v>1.0072760000000001</v>
      </c>
      <c r="BL131" s="734">
        <v>162.05279999999999</v>
      </c>
      <c r="BM131" s="202">
        <v>179.079374</v>
      </c>
      <c r="BN131" s="202">
        <v>221.10120000000001</v>
      </c>
      <c r="BO131" s="202">
        <v>204.07462200000001</v>
      </c>
      <c r="BP131" s="827">
        <v>180.06338</v>
      </c>
      <c r="BQ131" s="8">
        <f t="shared" si="57"/>
        <v>2859.358628</v>
      </c>
      <c r="BR131" s="8">
        <f t="shared" si="58"/>
        <v>899.10194266666667</v>
      </c>
      <c r="BS131" s="828">
        <v>18.010565</v>
      </c>
      <c r="BT131" s="107">
        <v>36.021129999999999</v>
      </c>
      <c r="BU131" s="829">
        <v>54.031694999999999</v>
      </c>
      <c r="BV131" s="725">
        <v>150.05282399999999</v>
      </c>
      <c r="BW131" s="830">
        <f t="shared" si="59"/>
        <v>947.11603215666673</v>
      </c>
      <c r="BX131" s="212" t="s">
        <v>74</v>
      </c>
      <c r="BY131" s="330"/>
      <c r="BZ131" s="94"/>
      <c r="CA131" s="179">
        <f t="shared" si="60"/>
        <v>941.11251049000009</v>
      </c>
      <c r="CB131" s="212" t="s">
        <v>74</v>
      </c>
      <c r="CC131" s="330"/>
      <c r="CD131" s="94"/>
      <c r="CE131" s="831">
        <f t="shared" si="61"/>
        <v>935.10898882333333</v>
      </c>
      <c r="CF131" s="212">
        <v>934.68769999999995</v>
      </c>
      <c r="CG131" s="330">
        <f t="shared" si="42"/>
        <v>-0.42128882333338424</v>
      </c>
      <c r="CH131" s="94">
        <v>14.44</v>
      </c>
      <c r="CI131" s="725">
        <f t="shared" si="62"/>
        <v>903.10194582333349</v>
      </c>
      <c r="CJ131" s="401">
        <v>903.22720000000004</v>
      </c>
      <c r="CK131" s="330">
        <f t="shared" si="63"/>
        <v>0.12525417666654448</v>
      </c>
      <c r="CL131" s="94">
        <v>632.9</v>
      </c>
      <c r="CM131" s="180">
        <v>120.04226</v>
      </c>
      <c r="CN131" s="180">
        <f t="shared" si="43"/>
        <v>913.10546715666669</v>
      </c>
      <c r="CO131" s="212">
        <v>912.69090000000006</v>
      </c>
      <c r="CP131" s="92">
        <f t="shared" si="64"/>
        <v>-0.41456715666663513</v>
      </c>
      <c r="CQ131" s="94">
        <v>133.30000000000001</v>
      </c>
      <c r="CS131" s="716">
        <v>16917</v>
      </c>
      <c r="CT131" s="821" t="s">
        <v>800</v>
      </c>
      <c r="CU131"/>
      <c r="CV131"/>
      <c r="CW131" s="9">
        <f t="shared" si="44"/>
        <v>1007.1371538233334</v>
      </c>
      <c r="CX131" s="746"/>
      <c r="CY131" s="92">
        <f t="shared" si="45"/>
        <v>-1007.1371538233334</v>
      </c>
      <c r="CZ131" s="46"/>
      <c r="DA131" s="442">
        <v>90.031694999999999</v>
      </c>
      <c r="DB131" s="9">
        <f t="shared" si="46"/>
        <v>923.10898882333333</v>
      </c>
      <c r="DC131" s="9"/>
      <c r="DD131" s="92">
        <f t="shared" si="47"/>
        <v>-923.10898882333333</v>
      </c>
      <c r="DE131" s="46"/>
      <c r="DM131" s="37">
        <v>204.07462200000001</v>
      </c>
      <c r="DN131" s="9">
        <v>5756.4050994700001</v>
      </c>
      <c r="DO131"/>
      <c r="DR131" s="486">
        <f t="shared" si="65"/>
        <v>885.09467982333342</v>
      </c>
    </row>
    <row r="132" spans="4:133">
      <c r="D132" s="716">
        <v>8039</v>
      </c>
      <c r="E132" s="706" t="s">
        <v>286</v>
      </c>
      <c r="F132">
        <v>92</v>
      </c>
      <c r="G132" s="712" t="s">
        <v>599</v>
      </c>
      <c r="H132" s="705"/>
      <c r="I132" t="s">
        <v>600</v>
      </c>
      <c r="J132" s="46">
        <v>0.432</v>
      </c>
      <c r="K132" s="2">
        <v>182.1</v>
      </c>
      <c r="L132" s="708">
        <v>3</v>
      </c>
      <c r="M132">
        <v>789.73236307783395</v>
      </c>
      <c r="N132">
        <v>789.73089946784705</v>
      </c>
      <c r="O132">
        <v>2367.1825362935001</v>
      </c>
      <c r="P132">
        <v>2367.1781454699999</v>
      </c>
      <c r="Q132">
        <v>1.85487666381529</v>
      </c>
      <c r="R132" t="s">
        <v>30</v>
      </c>
      <c r="S132" t="s">
        <v>569</v>
      </c>
      <c r="T132">
        <v>182.09170828039299</v>
      </c>
      <c r="U132">
        <v>28.7932204625338</v>
      </c>
      <c r="V132" t="s">
        <v>32</v>
      </c>
      <c r="W132" t="s">
        <v>33</v>
      </c>
      <c r="X132" t="s">
        <v>716</v>
      </c>
      <c r="Y132" t="s">
        <v>717</v>
      </c>
      <c r="Z132">
        <v>63.760100000000001</v>
      </c>
      <c r="AB132">
        <v>2366.1752999999999</v>
      </c>
      <c r="AC132" s="9">
        <v>2366.1709000000001</v>
      </c>
      <c r="AD132" s="72">
        <f t="shared" si="48"/>
        <v>2205.12534547</v>
      </c>
      <c r="AE132" s="70" t="s">
        <v>93</v>
      </c>
      <c r="AF132" s="79"/>
      <c r="AG132" s="619"/>
      <c r="AH132" s="619">
        <f t="shared" si="66"/>
        <v>2188.09877147</v>
      </c>
      <c r="AI132" s="619">
        <v>2188.09877147</v>
      </c>
      <c r="AJ132" s="619"/>
      <c r="AK132" s="619"/>
      <c r="AL132" s="619">
        <f t="shared" si="67"/>
        <v>2163.1035234699998</v>
      </c>
      <c r="AM132" s="619">
        <v>2163.1035234699998</v>
      </c>
      <c r="AN132" s="619"/>
      <c r="AO132" s="619"/>
      <c r="AP132" s="434">
        <f t="shared" si="49"/>
        <v>735.71329915666672</v>
      </c>
      <c r="AQ132" s="70">
        <v>736.05219999999997</v>
      </c>
      <c r="AR132" s="79">
        <v>198.9</v>
      </c>
      <c r="AS132" s="755">
        <f t="shared" si="50"/>
        <v>0.33890084333324921</v>
      </c>
      <c r="AT132" s="486">
        <f t="shared" si="51"/>
        <v>730.03777449000006</v>
      </c>
      <c r="AU132" s="756"/>
      <c r="AV132" s="749"/>
      <c r="AW132" s="92">
        <f t="shared" si="68"/>
        <v>-730.03777449000006</v>
      </c>
      <c r="AX132" s="486">
        <f t="shared" si="52"/>
        <v>716.03049915666668</v>
      </c>
      <c r="AY132" s="756"/>
      <c r="AZ132" s="749"/>
      <c r="BA132" s="755"/>
      <c r="BB132" s="33">
        <f t="shared" si="53"/>
        <v>2187.1147654699998</v>
      </c>
      <c r="BC132" s="33" t="s">
        <v>93</v>
      </c>
      <c r="BD132" s="461"/>
      <c r="BE132" s="757"/>
      <c r="BF132" s="435">
        <f t="shared" si="54"/>
        <v>729.70977248999998</v>
      </c>
      <c r="BG132" s="33">
        <v>729.6182</v>
      </c>
      <c r="BH132" s="461">
        <v>275.5</v>
      </c>
      <c r="BI132" s="757">
        <f t="shared" si="55"/>
        <v>-9.1572489999975915E-2</v>
      </c>
      <c r="BJ132" s="9">
        <f t="shared" si="56"/>
        <v>2369.19269747</v>
      </c>
      <c r="BK132" s="436">
        <v>1.0072760000000001</v>
      </c>
      <c r="BL132" s="353">
        <v>162.05279999999999</v>
      </c>
      <c r="BM132" s="202">
        <v>179.079374</v>
      </c>
      <c r="BN132" s="202">
        <v>221.10120000000001</v>
      </c>
      <c r="BO132" s="202">
        <v>204.07462200000001</v>
      </c>
      <c r="BP132" s="437">
        <v>180.06338</v>
      </c>
      <c r="BQ132">
        <f t="shared" si="57"/>
        <v>2369.192728</v>
      </c>
      <c r="BR132">
        <f t="shared" si="58"/>
        <v>735.71330933333331</v>
      </c>
      <c r="BS132" s="438">
        <v>18.010565</v>
      </c>
      <c r="BT132" s="7">
        <v>36.021129999999999</v>
      </c>
      <c r="BU132" s="279">
        <v>54.031694999999999</v>
      </c>
      <c r="BV132" s="74">
        <v>150.05282399999999</v>
      </c>
      <c r="BW132" s="439">
        <f t="shared" si="59"/>
        <v>783.72737748999998</v>
      </c>
      <c r="BX132" s="9" t="s">
        <v>74</v>
      </c>
      <c r="BY132" s="92"/>
      <c r="BZ132" s="46"/>
      <c r="CA132" s="118">
        <f t="shared" si="60"/>
        <v>777.72385582333334</v>
      </c>
      <c r="CB132" s="9" t="s">
        <v>74</v>
      </c>
      <c r="CC132" s="92"/>
      <c r="CD132" s="46"/>
      <c r="CE132" s="440">
        <f t="shared" si="61"/>
        <v>771.72033415666658</v>
      </c>
      <c r="CF132" s="9" t="s">
        <v>180</v>
      </c>
      <c r="CG132" s="92"/>
      <c r="CH132" s="46"/>
      <c r="CI132" s="74">
        <f t="shared" si="62"/>
        <v>739.71329115666674</v>
      </c>
      <c r="CJ132" s="278">
        <v>739.87099999999998</v>
      </c>
      <c r="CK132" s="92">
        <f t="shared" si="63"/>
        <v>0.1577088433332392</v>
      </c>
      <c r="CL132" s="46">
        <v>1726</v>
      </c>
      <c r="CM132" s="180">
        <v>120.04226</v>
      </c>
      <c r="CN132" s="180">
        <f t="shared" si="43"/>
        <v>749.71681248999994</v>
      </c>
      <c r="CO132" s="9">
        <v>749.27650000000006</v>
      </c>
      <c r="CP132" s="92">
        <f t="shared" si="64"/>
        <v>-0.44031248999988293</v>
      </c>
      <c r="CQ132" s="46">
        <v>247.1</v>
      </c>
      <c r="CS132" s="716">
        <v>8039</v>
      </c>
      <c r="CT132" s="8"/>
      <c r="CU132" s="8"/>
      <c r="CV132" s="8"/>
      <c r="CW132" s="9">
        <f t="shared" si="44"/>
        <v>843.74849915666664</v>
      </c>
      <c r="CX132" s="746"/>
      <c r="CY132" s="92">
        <f t="shared" si="45"/>
        <v>-843.74849915666664</v>
      </c>
      <c r="CZ132" s="46"/>
      <c r="DA132" s="442">
        <v>90.031694999999999</v>
      </c>
      <c r="DB132" s="9">
        <f t="shared" si="46"/>
        <v>759.72033415666658</v>
      </c>
      <c r="DC132" s="9"/>
      <c r="DD132" s="92">
        <f t="shared" si="47"/>
        <v>-759.72033415666658</v>
      </c>
      <c r="DE132" s="46"/>
      <c r="DM132" s="37">
        <v>204.07462200000001</v>
      </c>
      <c r="DN132" s="9">
        <v>5877.2643274700004</v>
      </c>
      <c r="DR132" s="486">
        <f t="shared" si="65"/>
        <v>721.70602515666667</v>
      </c>
    </row>
    <row r="133" spans="4:133" s="8" customFormat="1">
      <c r="D133" s="716">
        <v>16928</v>
      </c>
      <c r="E133" s="41"/>
      <c r="F133" s="52">
        <v>92</v>
      </c>
      <c r="G133" s="717" t="s">
        <v>718</v>
      </c>
      <c r="H133" s="283"/>
      <c r="I133" s="52" t="s">
        <v>719</v>
      </c>
      <c r="J133" s="94">
        <v>8.1899999999999996E-4</v>
      </c>
      <c r="K133" s="431">
        <v>334.7</v>
      </c>
      <c r="L133" s="822">
        <v>3</v>
      </c>
      <c r="M133" s="8">
        <v>944.79554962993996</v>
      </c>
      <c r="N133" s="8">
        <v>944.79026280118001</v>
      </c>
      <c r="O133" s="8">
        <v>2832.3720959498201</v>
      </c>
      <c r="P133" s="8">
        <v>2832.3562354699998</v>
      </c>
      <c r="Q133" s="8">
        <v>5.5997475247953101</v>
      </c>
      <c r="R133" s="8" t="s">
        <v>30</v>
      </c>
      <c r="S133" s="8" t="s">
        <v>31</v>
      </c>
      <c r="T133" s="8">
        <v>308.28200493635097</v>
      </c>
      <c r="U133" s="8">
        <v>6.7454462823695902</v>
      </c>
      <c r="V133" s="8" t="s">
        <v>32</v>
      </c>
      <c r="W133" s="8" t="s">
        <v>33</v>
      </c>
      <c r="X133" s="8" t="s">
        <v>720</v>
      </c>
      <c r="Y133" s="8" t="s">
        <v>721</v>
      </c>
      <c r="Z133" s="8">
        <v>64.078400000000002</v>
      </c>
      <c r="AB133" s="8">
        <v>2831.3647999999998</v>
      </c>
      <c r="AC133" s="212">
        <v>2831.3490000000002</v>
      </c>
      <c r="AD133" s="280">
        <f t="shared" si="48"/>
        <v>2670.3034354699998</v>
      </c>
      <c r="AE133" s="287" t="s">
        <v>93</v>
      </c>
      <c r="AF133" s="288"/>
      <c r="AG133" s="785"/>
      <c r="AH133" s="619">
        <f t="shared" si="66"/>
        <v>2653.2768614699999</v>
      </c>
      <c r="AI133" s="785">
        <v>2653.2768614699999</v>
      </c>
      <c r="AJ133" s="785"/>
      <c r="AK133" s="785"/>
      <c r="AL133" s="619">
        <f t="shared" si="67"/>
        <v>2628.2816134699997</v>
      </c>
      <c r="AM133" s="785">
        <v>2628.2816134699997</v>
      </c>
      <c r="AN133" s="785"/>
      <c r="AO133" s="785"/>
      <c r="AP133" s="775">
        <f t="shared" si="49"/>
        <v>890.77266249000002</v>
      </c>
      <c r="AQ133" s="287">
        <v>890.72239999999999</v>
      </c>
      <c r="AR133" s="288">
        <v>1006</v>
      </c>
      <c r="AS133" s="825">
        <f t="shared" si="50"/>
        <v>-5.0262490000022808E-2</v>
      </c>
      <c r="AT133" s="486">
        <f t="shared" si="51"/>
        <v>885.09713782333336</v>
      </c>
      <c r="AU133" s="823"/>
      <c r="AV133" s="824"/>
      <c r="AW133" s="92">
        <f t="shared" si="68"/>
        <v>-885.09713782333336</v>
      </c>
      <c r="AX133" s="486">
        <f t="shared" si="52"/>
        <v>871.08986248999997</v>
      </c>
      <c r="AY133" s="823"/>
      <c r="AZ133" s="824"/>
      <c r="BA133" s="825"/>
      <c r="BB133" s="550">
        <f t="shared" si="53"/>
        <v>2652.2928554699997</v>
      </c>
      <c r="BC133" s="550" t="s">
        <v>93</v>
      </c>
      <c r="BD133" s="357"/>
      <c r="BE133" s="826"/>
      <c r="BF133" s="816">
        <f t="shared" si="54"/>
        <v>884.76913582333327</v>
      </c>
      <c r="BG133" s="550">
        <v>884.67179999999996</v>
      </c>
      <c r="BH133" s="357">
        <v>121.1</v>
      </c>
      <c r="BI133" s="826">
        <f t="shared" si="55"/>
        <v>-9.7335823333310145E-2</v>
      </c>
      <c r="BJ133" s="212">
        <f t="shared" si="56"/>
        <v>2834.3707874699999</v>
      </c>
      <c r="BK133" s="733">
        <v>1.0072760000000001</v>
      </c>
      <c r="BL133" s="734">
        <v>162.05279999999999</v>
      </c>
      <c r="BM133" s="202">
        <v>179.079374</v>
      </c>
      <c r="BN133" s="202">
        <v>221.10120000000001</v>
      </c>
      <c r="BO133" s="202">
        <v>204.07462200000001</v>
      </c>
      <c r="BP133" s="827">
        <v>180.06338</v>
      </c>
      <c r="BQ133" s="8">
        <f t="shared" si="57"/>
        <v>2834.3708280000001</v>
      </c>
      <c r="BR133" s="8">
        <f t="shared" si="58"/>
        <v>890.77267600000005</v>
      </c>
      <c r="BS133" s="828">
        <v>18.010565</v>
      </c>
      <c r="BT133" s="107">
        <v>36.021129999999999</v>
      </c>
      <c r="BU133" s="829">
        <v>54.031694999999999</v>
      </c>
      <c r="BV133" s="725">
        <v>150.05282399999999</v>
      </c>
      <c r="BW133" s="830">
        <f t="shared" si="59"/>
        <v>938.78674082333328</v>
      </c>
      <c r="BX133" s="212" t="s">
        <v>74</v>
      </c>
      <c r="BY133" s="330"/>
      <c r="BZ133" s="94"/>
      <c r="CA133" s="179">
        <f t="shared" si="60"/>
        <v>932.78321915666663</v>
      </c>
      <c r="CB133" s="212" t="s">
        <v>74</v>
      </c>
      <c r="CC133" s="330"/>
      <c r="CD133" s="94"/>
      <c r="CE133" s="831">
        <f t="shared" si="61"/>
        <v>926.77969748999988</v>
      </c>
      <c r="CF133" s="212" t="s">
        <v>180</v>
      </c>
      <c r="CG133" s="330"/>
      <c r="CH133" s="94"/>
      <c r="CI133" s="725">
        <f t="shared" si="62"/>
        <v>894.77265449000004</v>
      </c>
      <c r="CJ133" s="212" t="s">
        <v>74</v>
      </c>
      <c r="CK133" s="92"/>
      <c r="CL133" s="94"/>
      <c r="CM133" s="180">
        <v>120.04226</v>
      </c>
      <c r="CN133" s="180">
        <f t="shared" si="43"/>
        <v>904.77617582333323</v>
      </c>
      <c r="CO133" s="212">
        <v>904.96659999999997</v>
      </c>
      <c r="CP133" s="92">
        <f t="shared" si="64"/>
        <v>0.19042417666673828</v>
      </c>
      <c r="CQ133" s="94">
        <v>216</v>
      </c>
      <c r="CS133" s="716">
        <v>16928</v>
      </c>
      <c r="CW133" s="9">
        <f t="shared" si="44"/>
        <v>998.80786248999993</v>
      </c>
      <c r="CX133" s="746"/>
      <c r="CY133" s="92">
        <f t="shared" si="45"/>
        <v>-998.80786248999993</v>
      </c>
      <c r="CZ133" s="46"/>
      <c r="DA133" s="442">
        <v>90.031694999999999</v>
      </c>
      <c r="DB133" s="9">
        <f t="shared" si="46"/>
        <v>914.77969748999988</v>
      </c>
      <c r="DC133" s="9"/>
      <c r="DD133" s="92">
        <f t="shared" si="47"/>
        <v>-914.77969748999988</v>
      </c>
      <c r="DE133" s="46"/>
      <c r="DM133" s="37">
        <v>204.07462200000001</v>
      </c>
      <c r="DN133" s="9">
        <v>5998.1235554699997</v>
      </c>
      <c r="DO133"/>
      <c r="DR133" s="486">
        <f t="shared" si="65"/>
        <v>876.76538848999996</v>
      </c>
    </row>
    <row r="134" spans="4:133">
      <c r="AD134" s="280"/>
      <c r="AH134" s="619">
        <f t="shared" si="66"/>
        <v>-179.079374</v>
      </c>
      <c r="AI134">
        <v>-179.079374</v>
      </c>
      <c r="AL134" s="619">
        <f t="shared" si="67"/>
        <v>-204.07462200000001</v>
      </c>
      <c r="AM134">
        <v>-204.07462200000001</v>
      </c>
      <c r="AP134" s="775"/>
      <c r="AT134" s="486"/>
      <c r="AU134" s="9"/>
      <c r="AV134" s="46"/>
      <c r="AW134" s="92"/>
      <c r="AX134" s="486"/>
      <c r="AY134" s="9"/>
      <c r="AZ134" s="46"/>
      <c r="BB134" s="550"/>
      <c r="BF134" s="816"/>
      <c r="BJ134" s="212">
        <f t="shared" si="56"/>
        <v>-1.0072760000000001</v>
      </c>
      <c r="BK134" s="733">
        <v>1.0072760000000001</v>
      </c>
      <c r="BL134" s="734">
        <v>162.05279999999999</v>
      </c>
      <c r="BM134" s="202">
        <v>179.079374</v>
      </c>
      <c r="BN134" s="202">
        <v>221.10120000000001</v>
      </c>
      <c r="BO134" s="202">
        <v>204.07462200000001</v>
      </c>
      <c r="BP134" s="827">
        <v>180.06338</v>
      </c>
      <c r="BQ134" s="8"/>
      <c r="BR134" s="8"/>
      <c r="BS134" s="828">
        <v>18.010565</v>
      </c>
      <c r="BT134" s="107">
        <v>36.021129999999999</v>
      </c>
      <c r="BU134" s="829">
        <v>54.031694999999999</v>
      </c>
      <c r="BV134" s="725">
        <v>150.05282399999999</v>
      </c>
      <c r="BW134" s="212"/>
      <c r="CA134" s="212"/>
      <c r="CE134" s="212"/>
      <c r="CI134" s="212"/>
      <c r="CK134" s="92"/>
      <c r="CL134" s="46"/>
      <c r="CM134" s="180">
        <v>120.04226</v>
      </c>
      <c r="CN134" s="180" t="e">
        <f t="shared" si="43"/>
        <v>#DIV/0!</v>
      </c>
      <c r="CP134" s="92"/>
      <c r="CW134" s="9"/>
      <c r="DA134" s="442">
        <v>90.031694999999999</v>
      </c>
      <c r="DB134" s="9"/>
      <c r="DE134" s="46"/>
      <c r="DM134" s="37">
        <v>204.07462200000001</v>
      </c>
      <c r="DN134" s="9">
        <f>P134-DM134</f>
        <v>-204.07462200000001</v>
      </c>
      <c r="DR134" s="486" t="e">
        <f t="shared" si="65"/>
        <v>#DIV/0!</v>
      </c>
    </row>
    <row r="135" spans="4:133">
      <c r="F135" s="5">
        <v>133</v>
      </c>
      <c r="G135" s="5" t="s">
        <v>28</v>
      </c>
      <c r="H135" s="5"/>
      <c r="I135" s="5" t="s">
        <v>29</v>
      </c>
      <c r="J135" s="5">
        <v>1.06E-4</v>
      </c>
      <c r="K135" s="5">
        <v>189.2</v>
      </c>
      <c r="L135" s="5">
        <v>3</v>
      </c>
      <c r="M135" s="5">
        <v>480.23578977990701</v>
      </c>
      <c r="N135" s="5">
        <v>480.238006134513</v>
      </c>
      <c r="O135" s="5">
        <v>1438.69281639972</v>
      </c>
      <c r="P135" s="832">
        <v>1438.69946547</v>
      </c>
      <c r="Q135" s="5">
        <v>-4.6215838949636403</v>
      </c>
      <c r="R135" s="5" t="s">
        <v>30</v>
      </c>
      <c r="S135" s="5" t="s">
        <v>31</v>
      </c>
      <c r="T135" s="5">
        <v>189.15247497447001</v>
      </c>
      <c r="U135" s="5">
        <v>189.15247497447001</v>
      </c>
      <c r="V135" s="5" t="s">
        <v>32</v>
      </c>
      <c r="W135" s="5" t="s">
        <v>33</v>
      </c>
      <c r="X135" s="5" t="s">
        <v>38</v>
      </c>
      <c r="Y135" s="5" t="s">
        <v>39</v>
      </c>
      <c r="Z135" s="5">
        <v>34.325699999999998</v>
      </c>
      <c r="AA135" s="5"/>
      <c r="AB135" s="5">
        <v>1437.6855</v>
      </c>
      <c r="AC135" s="5">
        <v>1437.6922</v>
      </c>
      <c r="AD135" s="280">
        <f>P135-BL135</f>
        <v>1276.64666547</v>
      </c>
      <c r="AE135" t="s">
        <v>74</v>
      </c>
      <c r="AH135" s="70">
        <f t="shared" si="66"/>
        <v>1259.62009147</v>
      </c>
      <c r="AI135" s="8" t="s">
        <v>74</v>
      </c>
      <c r="AJ135" s="8"/>
      <c r="AK135" s="8"/>
      <c r="AL135" s="287">
        <f t="shared" si="67"/>
        <v>1234.6248434699999</v>
      </c>
      <c r="AM135" s="8" t="s">
        <v>74</v>
      </c>
      <c r="AP135" s="775">
        <f>(BJ135-BL135)/L135</f>
        <v>426.22040582333335</v>
      </c>
      <c r="AQ135" s="473">
        <v>426.44152204058202</v>
      </c>
      <c r="AR135" s="833">
        <v>103000</v>
      </c>
      <c r="AS135" s="92">
        <f>AQ135-AP135</f>
        <v>0.22111621724866382</v>
      </c>
      <c r="AT135" s="486">
        <f>(BJ135-BM135)/L135</f>
        <v>420.54488115666669</v>
      </c>
      <c r="AU135" s="486">
        <v>420.78809999999999</v>
      </c>
      <c r="AV135" s="834">
        <v>45840</v>
      </c>
      <c r="AW135" s="92">
        <f>AU135-AT135</f>
        <v>0.24321884333329535</v>
      </c>
      <c r="AX135" s="486">
        <f>(BJ135-BN135)/L135</f>
        <v>406.53760582333331</v>
      </c>
      <c r="AY135" s="486">
        <v>406.78840000000002</v>
      </c>
      <c r="AZ135" s="313">
        <v>6396</v>
      </c>
      <c r="BA135" s="92">
        <f>AY135-AX135</f>
        <v>0.25079417666671588</v>
      </c>
      <c r="BB135" s="550">
        <f>P135-BP135</f>
        <v>1258.6360854699999</v>
      </c>
      <c r="BC135" t="s">
        <v>74</v>
      </c>
      <c r="BF135" s="816">
        <f>(BJ135-BP135)/L135</f>
        <v>420.21687915666666</v>
      </c>
      <c r="BG135" t="s">
        <v>74</v>
      </c>
      <c r="BI135" s="9"/>
      <c r="BJ135" s="212">
        <f t="shared" si="56"/>
        <v>1440.71401747</v>
      </c>
      <c r="BK135" s="835">
        <v>1.0072760000000001</v>
      </c>
      <c r="BL135" s="734">
        <v>162.05279999999999</v>
      </c>
      <c r="BM135" s="202">
        <v>179.079374</v>
      </c>
      <c r="BN135" s="202">
        <v>221.10120000000001</v>
      </c>
      <c r="BO135" s="202">
        <v>204.07462200000001</v>
      </c>
      <c r="BP135" s="827">
        <v>180.06338</v>
      </c>
      <c r="BQ135" s="8">
        <f>AC135+(L135*BK135)</f>
        <v>1440.7140279999999</v>
      </c>
      <c r="BR135" s="8">
        <f>(BQ135-BL135)/L135</f>
        <v>426.22040933333329</v>
      </c>
      <c r="BS135" s="828">
        <v>18.010565</v>
      </c>
      <c r="BT135" s="107">
        <v>36.021129999999999</v>
      </c>
      <c r="BU135" s="829">
        <v>54.031694999999999</v>
      </c>
      <c r="BV135" s="725">
        <v>150.05282399999999</v>
      </c>
      <c r="BW135" s="830">
        <f>(BJ135-BS135)/L135</f>
        <v>474.23448415666667</v>
      </c>
      <c r="BX135" s="9" t="s">
        <v>74</v>
      </c>
      <c r="CA135" s="179">
        <f>(BJ135-BT135)/L135</f>
        <v>468.23096248999997</v>
      </c>
      <c r="CB135" s="9" t="s">
        <v>74</v>
      </c>
      <c r="CE135" s="831">
        <f>(BJ135-BU135)/L135</f>
        <v>462.22744082333338</v>
      </c>
      <c r="CF135" t="s">
        <v>74</v>
      </c>
      <c r="CI135" s="725">
        <v>430.22039782333331</v>
      </c>
      <c r="CJ135" s="741">
        <v>430.1644</v>
      </c>
      <c r="CK135" s="737">
        <f t="shared" si="63"/>
        <v>-5.5997823333314045E-2</v>
      </c>
      <c r="CL135" s="46">
        <v>25760</v>
      </c>
      <c r="CM135" s="180">
        <v>120.04226</v>
      </c>
      <c r="CN135" s="180">
        <f t="shared" si="43"/>
        <v>440.22391915666668</v>
      </c>
      <c r="CO135" s="726">
        <v>440.20170000000002</v>
      </c>
      <c r="CP135" s="92">
        <f t="shared" si="64"/>
        <v>-2.2219156666665185E-2</v>
      </c>
      <c r="CQ135" s="46">
        <v>40840</v>
      </c>
      <c r="CS135" s="696">
        <v>1606</v>
      </c>
      <c r="CW135" s="9">
        <f>(BJ135+BL135)/L135</f>
        <v>534.25560582333333</v>
      </c>
      <c r="CX135" s="748" t="s">
        <v>55</v>
      </c>
      <c r="CY135" s="92"/>
      <c r="DA135" s="442">
        <v>90.031694999999999</v>
      </c>
      <c r="DB135" s="32">
        <f>(BJ135-DA135)/L135</f>
        <v>450.22744082333338</v>
      </c>
      <c r="DC135" s="702">
        <v>450.28289999999998</v>
      </c>
      <c r="DD135" s="92">
        <f>DC135-DB135</f>
        <v>5.5459176666602161E-2</v>
      </c>
      <c r="DE135" s="46">
        <v>9578</v>
      </c>
      <c r="DM135" s="37">
        <v>204.07462200000001</v>
      </c>
      <c r="DN135" s="9">
        <f>P135-DM135</f>
        <v>1234.6248434699999</v>
      </c>
      <c r="DO135" t="s">
        <v>74</v>
      </c>
      <c r="DR135" s="486">
        <f t="shared" si="65"/>
        <v>412.2131318233333</v>
      </c>
      <c r="DS135" s="486">
        <v>412.38990000000001</v>
      </c>
      <c r="DT135" s="643">
        <f>DS135-DR135</f>
        <v>0.17676817666671241</v>
      </c>
      <c r="DU135" s="46">
        <v>3892</v>
      </c>
    </row>
    <row r="136" spans="4:133">
      <c r="P136" s="835">
        <v>1.0072760000000001</v>
      </c>
      <c r="AX136" s="9"/>
      <c r="BJ136" s="9"/>
      <c r="CL136" s="46"/>
    </row>
    <row r="137" spans="4:133">
      <c r="O137" t="s">
        <v>801</v>
      </c>
      <c r="P137" s="9">
        <f>P135+P136</f>
        <v>1439.70674147</v>
      </c>
      <c r="BJ137" s="9"/>
      <c r="CL137" s="46"/>
    </row>
    <row r="138" spans="4:133">
      <c r="AP138" s="201" t="s">
        <v>186</v>
      </c>
      <c r="AQ138" s="201" t="s">
        <v>28</v>
      </c>
      <c r="AR138" s="201"/>
      <c r="AS138" s="201"/>
      <c r="AT138" s="201" t="s">
        <v>210</v>
      </c>
      <c r="AU138" s="201" t="s">
        <v>802</v>
      </c>
      <c r="AV138" s="456"/>
      <c r="AW138" s="456"/>
      <c r="AX138" s="456"/>
      <c r="AY138" s="456"/>
      <c r="BJ138" s="9"/>
    </row>
    <row r="139" spans="4:133" ht="21">
      <c r="D139" s="715">
        <v>2635</v>
      </c>
      <c r="E139" t="s">
        <v>739</v>
      </c>
      <c r="F139" t="s">
        <v>740</v>
      </c>
      <c r="P139" s="407"/>
      <c r="AD139" s="2" t="s">
        <v>741</v>
      </c>
      <c r="AH139" s="196" t="s">
        <v>742</v>
      </c>
      <c r="AI139" s="722" t="s">
        <v>743</v>
      </c>
      <c r="AL139" s="196" t="s">
        <v>742</v>
      </c>
      <c r="AM139" s="722" t="s">
        <v>743</v>
      </c>
      <c r="AP139" s="718" t="s">
        <v>744</v>
      </c>
      <c r="AQ139" s="473"/>
      <c r="AT139" s="89" t="s">
        <v>744</v>
      </c>
      <c r="AU139" s="722" t="s">
        <v>743</v>
      </c>
      <c r="AX139" s="723" t="s">
        <v>208</v>
      </c>
      <c r="BB139" s="2" t="s">
        <v>741</v>
      </c>
      <c r="BF139" s="720" t="s">
        <v>744</v>
      </c>
      <c r="BG139" s="720" t="s">
        <v>744</v>
      </c>
      <c r="BJ139" s="593"/>
      <c r="BN139" s="433"/>
      <c r="BO139" s="433"/>
      <c r="BS139" t="s">
        <v>71</v>
      </c>
      <c r="BT139" t="s">
        <v>72</v>
      </c>
      <c r="BU139" t="s">
        <v>73</v>
      </c>
      <c r="BW139" s="439" t="s">
        <v>745</v>
      </c>
      <c r="BX139" s="439" t="s">
        <v>745</v>
      </c>
      <c r="BY139" s="439" t="s">
        <v>746</v>
      </c>
      <c r="BZ139" s="439" t="s">
        <v>64</v>
      </c>
      <c r="CA139" s="118" t="s">
        <v>747</v>
      </c>
      <c r="CB139" s="118" t="s">
        <v>747</v>
      </c>
      <c r="CC139" s="118" t="s">
        <v>746</v>
      </c>
      <c r="CD139" s="118" t="s">
        <v>64</v>
      </c>
      <c r="CE139" s="440" t="s">
        <v>748</v>
      </c>
      <c r="CF139" s="440" t="s">
        <v>748</v>
      </c>
      <c r="CG139" s="440" t="s">
        <v>746</v>
      </c>
      <c r="CH139" s="440" t="s">
        <v>64</v>
      </c>
      <c r="CI139" s="9"/>
      <c r="DK139" t="s">
        <v>744</v>
      </c>
      <c r="DM139" s="479" t="s">
        <v>749</v>
      </c>
      <c r="DN139" s="8" t="s">
        <v>139</v>
      </c>
      <c r="DR139" s="8" t="s">
        <v>744</v>
      </c>
    </row>
    <row r="140" spans="4:133">
      <c r="P140" s="407"/>
      <c r="AH140" s="196" t="s">
        <v>750</v>
      </c>
      <c r="AI140" s="407"/>
      <c r="AL140" s="196" t="s">
        <v>750</v>
      </c>
      <c r="AM140" s="407"/>
      <c r="AP140" s="718" t="s">
        <v>750</v>
      </c>
      <c r="AQ140" s="473"/>
      <c r="AT140" s="89" t="s">
        <v>750</v>
      </c>
      <c r="AU140" s="407"/>
      <c r="AX140" s="407"/>
      <c r="AY140" s="407"/>
      <c r="BF140" s="720" t="s">
        <v>750</v>
      </c>
      <c r="BG140" s="720" t="s">
        <v>750</v>
      </c>
      <c r="BJ140" s="9"/>
      <c r="BM140" s="152"/>
      <c r="BN140" s="719" t="s">
        <v>738</v>
      </c>
      <c r="BO140" s="719"/>
      <c r="BP140" s="45"/>
      <c r="BW140" s="439" t="s">
        <v>50</v>
      </c>
      <c r="BX140" s="439" t="s">
        <v>51</v>
      </c>
      <c r="BY140" s="439" t="e">
        <f>BX140-BW140</f>
        <v>#VALUE!</v>
      </c>
      <c r="BZ140" s="724"/>
      <c r="CA140" s="118" t="s">
        <v>50</v>
      </c>
      <c r="CB140" s="118" t="s">
        <v>51</v>
      </c>
      <c r="CC140" s="118" t="e">
        <f>CB140-CA140</f>
        <v>#VALUE!</v>
      </c>
      <c r="CD140" s="123"/>
      <c r="CE140" s="440" t="s">
        <v>50</v>
      </c>
      <c r="CF140" s="440" t="s">
        <v>51</v>
      </c>
      <c r="CG140" s="352" t="e">
        <f>CF140-CE140</f>
        <v>#VALUE!</v>
      </c>
      <c r="CH140" s="368"/>
      <c r="CI140" s="74" t="s">
        <v>483</v>
      </c>
      <c r="CJ140" s="725" t="s">
        <v>483</v>
      </c>
      <c r="CK140" s="74" t="s">
        <v>746</v>
      </c>
      <c r="CL140" s="74" t="s">
        <v>64</v>
      </c>
      <c r="CM140" s="726"/>
      <c r="CN140" s="727" t="s">
        <v>481</v>
      </c>
      <c r="CO140" s="180"/>
      <c r="CP140" s="180" t="s">
        <v>746</v>
      </c>
      <c r="CQ140" s="180" t="s">
        <v>64</v>
      </c>
      <c r="CW140" s="728" t="s">
        <v>751</v>
      </c>
      <c r="CX140" s="11" t="s">
        <v>752</v>
      </c>
      <c r="DA140" s="702" t="s">
        <v>753</v>
      </c>
      <c r="DB140" s="729" t="s">
        <v>168</v>
      </c>
      <c r="DC140" s="32"/>
      <c r="DD140" s="32" t="s">
        <v>746</v>
      </c>
      <c r="DE140" s="32" t="s">
        <v>64</v>
      </c>
      <c r="DF140" s="730" t="s">
        <v>482</v>
      </c>
      <c r="DG140" s="9" t="s">
        <v>538</v>
      </c>
      <c r="DH140" s="9"/>
      <c r="DI140" s="9" t="s">
        <v>746</v>
      </c>
      <c r="DJ140" s="9" t="s">
        <v>64</v>
      </c>
      <c r="DK140" t="s">
        <v>750</v>
      </c>
      <c r="DQ140" t="s">
        <v>275</v>
      </c>
      <c r="DR140" s="8" t="s">
        <v>750</v>
      </c>
    </row>
    <row r="141" spans="4:133">
      <c r="AD141" s="731" t="s">
        <v>144</v>
      </c>
      <c r="AE141" s="41" t="s">
        <v>144</v>
      </c>
      <c r="AF141" t="s">
        <v>754</v>
      </c>
      <c r="AG141" t="s">
        <v>755</v>
      </c>
      <c r="AH141" s="196" t="s">
        <v>756</v>
      </c>
      <c r="AI141" s="89" t="s">
        <v>211</v>
      </c>
      <c r="AL141" s="196" t="s">
        <v>757</v>
      </c>
      <c r="AM141" s="89" t="s">
        <v>138</v>
      </c>
      <c r="AP141" s="718" t="s">
        <v>145</v>
      </c>
      <c r="AQ141" s="718" t="s">
        <v>144</v>
      </c>
      <c r="AR141" t="s">
        <v>754</v>
      </c>
      <c r="AS141" t="s">
        <v>755</v>
      </c>
      <c r="AT141" s="89" t="s">
        <v>758</v>
      </c>
      <c r="AU141" s="89" t="s">
        <v>211</v>
      </c>
      <c r="AV141" t="s">
        <v>754</v>
      </c>
      <c r="AW141" t="s">
        <v>755</v>
      </c>
      <c r="AX141" s="479" t="s">
        <v>759</v>
      </c>
      <c r="AY141" s="479" t="s">
        <v>759</v>
      </c>
      <c r="BB141" s="732" t="s">
        <v>142</v>
      </c>
      <c r="BC141" s="41" t="s">
        <v>142</v>
      </c>
      <c r="BD141" t="s">
        <v>754</v>
      </c>
      <c r="BE141" t="s">
        <v>755</v>
      </c>
      <c r="BF141" s="720" t="s">
        <v>143</v>
      </c>
      <c r="BG141" s="720" t="s">
        <v>143</v>
      </c>
      <c r="BH141" t="s">
        <v>754</v>
      </c>
      <c r="BI141" t="s">
        <v>755</v>
      </c>
      <c r="BJ141" s="870" t="s">
        <v>760</v>
      </c>
      <c r="BK141" s="733" t="s">
        <v>761</v>
      </c>
      <c r="BL141" s="734" t="s">
        <v>762</v>
      </c>
      <c r="BM141" s="735" t="s">
        <v>743</v>
      </c>
      <c r="BN141" s="735" t="s">
        <v>208</v>
      </c>
      <c r="BO141" s="735"/>
      <c r="BP141" s="431" t="s">
        <v>763</v>
      </c>
      <c r="BQ141" s="871" t="s">
        <v>760</v>
      </c>
      <c r="BW141" s="439"/>
      <c r="BX141" s="439"/>
      <c r="BY141" s="439"/>
      <c r="BZ141" s="724"/>
      <c r="CA141" s="118"/>
      <c r="CB141" s="736" t="s">
        <v>764</v>
      </c>
      <c r="CC141" s="625" t="e">
        <f>CB141-CA141</f>
        <v>#VALUE!</v>
      </c>
      <c r="CD141" s="123"/>
      <c r="CE141" s="440"/>
      <c r="CF141" s="440"/>
      <c r="CG141" s="352">
        <f t="shared" ref="CG141:CG143" si="69">CF141-CE141</f>
        <v>0</v>
      </c>
      <c r="CH141" s="368"/>
      <c r="CI141" s="74" t="s">
        <v>50</v>
      </c>
      <c r="CJ141" s="725" t="s">
        <v>51</v>
      </c>
      <c r="CK141" s="737" t="e">
        <f>CJ141-CI141</f>
        <v>#VALUE!</v>
      </c>
      <c r="CL141" s="81"/>
      <c r="CM141" s="181"/>
      <c r="CN141" s="738" t="s">
        <v>50</v>
      </c>
      <c r="CO141" s="181" t="s">
        <v>51</v>
      </c>
      <c r="CP141" s="181" t="s">
        <v>275</v>
      </c>
      <c r="CQ141" s="181"/>
      <c r="CW141" t="s">
        <v>50</v>
      </c>
      <c r="CX141" s="11" t="s">
        <v>51</v>
      </c>
      <c r="CY141" t="s">
        <v>275</v>
      </c>
      <c r="DA141" s="739" t="s">
        <v>483</v>
      </c>
      <c r="DB141" s="740" t="s">
        <v>50</v>
      </c>
      <c r="DC141" s="739" t="s">
        <v>51</v>
      </c>
      <c r="DD141" s="739" t="s">
        <v>275</v>
      </c>
      <c r="DE141" s="739"/>
      <c r="DF141" s="730" t="s">
        <v>765</v>
      </c>
      <c r="DG141" s="46" t="s">
        <v>50</v>
      </c>
      <c r="DH141" s="46" t="s">
        <v>51</v>
      </c>
      <c r="DI141" t="s">
        <v>275</v>
      </c>
      <c r="DK141" s="9" t="s">
        <v>140</v>
      </c>
      <c r="DM141" s="92"/>
      <c r="DN141" s="731" t="s">
        <v>138</v>
      </c>
      <c r="DO141" s="41" t="s">
        <v>138</v>
      </c>
      <c r="DP141" t="s">
        <v>754</v>
      </c>
      <c r="DQ141" t="s">
        <v>755</v>
      </c>
      <c r="DR141" s="212" t="s">
        <v>140</v>
      </c>
      <c r="DT141" t="s">
        <v>754</v>
      </c>
      <c r="DU141" t="s">
        <v>755</v>
      </c>
    </row>
    <row r="142" spans="4:133">
      <c r="D142" s="8" t="s">
        <v>2</v>
      </c>
      <c r="E142" s="41" t="s">
        <v>3</v>
      </c>
      <c r="F142" s="8" t="s">
        <v>4</v>
      </c>
      <c r="G142" s="8" t="s">
        <v>554</v>
      </c>
      <c r="H142" s="283" t="s">
        <v>6</v>
      </c>
      <c r="I142" s="8" t="s">
        <v>7</v>
      </c>
      <c r="J142" s="8" t="s">
        <v>8</v>
      </c>
      <c r="K142" s="8" t="s">
        <v>9</v>
      </c>
      <c r="L142" s="8" t="s">
        <v>10</v>
      </c>
      <c r="M142" s="8" t="s">
        <v>11</v>
      </c>
      <c r="N142" s="8" t="s">
        <v>12</v>
      </c>
      <c r="O142" s="8" t="s">
        <v>13</v>
      </c>
      <c r="P142" s="8" t="s">
        <v>14</v>
      </c>
      <c r="Q142" s="8" t="s">
        <v>15</v>
      </c>
      <c r="R142" s="8" t="s">
        <v>16</v>
      </c>
      <c r="S142" s="8" t="s">
        <v>17</v>
      </c>
      <c r="T142" s="8" t="s">
        <v>18</v>
      </c>
      <c r="U142" s="8" t="s">
        <v>19</v>
      </c>
      <c r="V142" s="8" t="s">
        <v>20</v>
      </c>
      <c r="W142" s="8" t="s">
        <v>21</v>
      </c>
      <c r="X142" s="8" t="s">
        <v>22</v>
      </c>
      <c r="Y142" s="8" t="s">
        <v>23</v>
      </c>
      <c r="Z142" s="8" t="s">
        <v>24</v>
      </c>
      <c r="AA142" s="8" t="s">
        <v>25</v>
      </c>
      <c r="AB142" s="8" t="s">
        <v>26</v>
      </c>
      <c r="AC142" s="212" t="s">
        <v>27</v>
      </c>
      <c r="AD142" s="731" t="s">
        <v>50</v>
      </c>
      <c r="AE142" s="731" t="s">
        <v>51</v>
      </c>
      <c r="AG142" t="e">
        <f>AE142-AD142</f>
        <v>#VALUE!</v>
      </c>
      <c r="AH142" s="196" t="s">
        <v>50</v>
      </c>
      <c r="AI142" s="89" t="s">
        <v>51</v>
      </c>
      <c r="AL142" s="196" t="s">
        <v>50</v>
      </c>
      <c r="AM142" s="89" t="s">
        <v>51</v>
      </c>
      <c r="AP142" s="718" t="s">
        <v>50</v>
      </c>
      <c r="AQ142" s="718" t="s">
        <v>51</v>
      </c>
      <c r="AT142" s="89" t="s">
        <v>50</v>
      </c>
      <c r="AU142" s="89" t="s">
        <v>51</v>
      </c>
      <c r="AX142" s="407" t="s">
        <v>50</v>
      </c>
      <c r="AY142" s="407" t="s">
        <v>68</v>
      </c>
      <c r="BB142" s="732" t="s">
        <v>50</v>
      </c>
      <c r="BC142" s="732" t="s">
        <v>51</v>
      </c>
      <c r="BF142" s="720" t="s">
        <v>50</v>
      </c>
      <c r="BG142" s="720" t="s">
        <v>51</v>
      </c>
      <c r="BI142" t="s">
        <v>275</v>
      </c>
      <c r="BJ142" s="870"/>
      <c r="BK142" s="436"/>
      <c r="BL142" s="353"/>
      <c r="BM142" s="202"/>
      <c r="BN142" s="202"/>
      <c r="BO142" s="202"/>
      <c r="BP142" s="437"/>
      <c r="BQ142" s="871"/>
      <c r="BU142" s="9"/>
      <c r="BV142" s="9"/>
      <c r="BW142" s="439"/>
      <c r="BX142" s="439"/>
      <c r="BY142" s="439"/>
      <c r="BZ142" s="724"/>
      <c r="CA142" s="118"/>
      <c r="CB142" s="118"/>
      <c r="CC142" s="625">
        <f>CB142-CA142</f>
        <v>0</v>
      </c>
      <c r="CD142" s="123"/>
      <c r="CE142" s="440"/>
      <c r="CF142" s="440"/>
      <c r="CG142" s="352">
        <f t="shared" si="69"/>
        <v>0</v>
      </c>
      <c r="CH142" s="368"/>
      <c r="CI142" s="741"/>
      <c r="CJ142" s="741"/>
      <c r="CK142" s="737">
        <f t="shared" ref="CK142:CK143" si="70">CJ142-CI142</f>
        <v>0</v>
      </c>
      <c r="CL142" s="741"/>
      <c r="CM142" s="726"/>
      <c r="CN142" s="180"/>
      <c r="CO142" s="180"/>
      <c r="CP142" s="742">
        <f>CO142-CN142</f>
        <v>0</v>
      </c>
      <c r="CQ142" s="181"/>
      <c r="CS142" s="8" t="s">
        <v>2</v>
      </c>
      <c r="CY142" s="92">
        <f>CX142-CW142</f>
        <v>0</v>
      </c>
      <c r="DA142" s="702"/>
      <c r="DB142" s="32"/>
      <c r="DC142" s="32"/>
      <c r="DD142" s="743">
        <f>DC142-DB142</f>
        <v>0</v>
      </c>
      <c r="DE142" s="739"/>
      <c r="DF142" s="434"/>
      <c r="DG142" s="9"/>
      <c r="DH142" s="9"/>
      <c r="DI142" s="92">
        <f>DH142-DG142</f>
        <v>0</v>
      </c>
      <c r="DJ142" s="9"/>
      <c r="DK142" s="9"/>
      <c r="DL142" s="9"/>
      <c r="DM142" s="92"/>
      <c r="DN142" s="731" t="s">
        <v>50</v>
      </c>
      <c r="DO142" s="731" t="s">
        <v>51</v>
      </c>
      <c r="DQ142" t="e">
        <f>DO142-DN142</f>
        <v>#VALUE!</v>
      </c>
      <c r="DR142" s="731" t="s">
        <v>50</v>
      </c>
      <c r="DS142" s="731" t="s">
        <v>51</v>
      </c>
      <c r="DT142" s="9"/>
      <c r="DU142" s="92"/>
      <c r="DV142" s="9"/>
      <c r="DW142" s="9"/>
      <c r="DX142" s="9"/>
      <c r="DY142" s="9"/>
      <c r="DZ142" s="9"/>
      <c r="EA142" s="9"/>
      <c r="EB142" s="9"/>
      <c r="EC142" s="9"/>
    </row>
    <row r="143" spans="4:133">
      <c r="D143" s="696">
        <v>1603</v>
      </c>
      <c r="E143">
        <v>1</v>
      </c>
      <c r="F143">
        <v>133</v>
      </c>
      <c r="G143" t="s">
        <v>28</v>
      </c>
      <c r="H143" s="768"/>
      <c r="I143" t="s">
        <v>29</v>
      </c>
      <c r="J143" s="46">
        <v>1.88E-5</v>
      </c>
      <c r="K143" s="8">
        <v>354.2</v>
      </c>
      <c r="L143">
        <v>2</v>
      </c>
      <c r="M143">
        <v>719.85041831724595</v>
      </c>
      <c r="N143">
        <v>719.85337096838498</v>
      </c>
      <c r="O143">
        <v>1438.69356016449</v>
      </c>
      <c r="P143">
        <v>1438.69946547</v>
      </c>
      <c r="Q143">
        <v>-4.1046136802019797</v>
      </c>
      <c r="R143" t="s">
        <v>30</v>
      </c>
      <c r="S143" t="s">
        <v>31</v>
      </c>
      <c r="T143">
        <v>354.197849792809</v>
      </c>
      <c r="U143">
        <v>354.197849792809</v>
      </c>
      <c r="V143" t="s">
        <v>32</v>
      </c>
      <c r="W143" t="s">
        <v>33</v>
      </c>
      <c r="X143" t="s">
        <v>34</v>
      </c>
      <c r="Y143" t="s">
        <v>35</v>
      </c>
      <c r="Z143" s="598">
        <v>34.291800000000002</v>
      </c>
      <c r="AB143">
        <v>1437.6863000000001</v>
      </c>
      <c r="AC143">
        <v>1437.6922</v>
      </c>
      <c r="AD143" s="72">
        <f t="shared" ref="AD143" si="71">P143-BL143</f>
        <v>1276.64666547</v>
      </c>
      <c r="AE143" s="72">
        <v>1276.7574</v>
      </c>
      <c r="AF143" s="151">
        <v>9230</v>
      </c>
      <c r="AG143" s="92">
        <f t="shared" ref="AG143" si="72">AE143-AD143</f>
        <v>0.11073452999994515</v>
      </c>
      <c r="AH143" s="82">
        <f t="shared" ref="AH143" si="73">P143-BM143</f>
        <v>1259.62009147</v>
      </c>
      <c r="AI143" s="9" t="s">
        <v>74</v>
      </c>
      <c r="AJ143" s="92"/>
      <c r="AK143" s="619" t="e">
        <f t="shared" ref="AK143" si="74">AI143-AH143</f>
        <v>#VALUE!</v>
      </c>
      <c r="AL143" s="82">
        <f t="shared" ref="AL143" si="75">P143-BO143</f>
        <v>1234.6248434699999</v>
      </c>
      <c r="AM143" s="70" t="s">
        <v>74</v>
      </c>
      <c r="AN143" s="619"/>
      <c r="AO143" s="619"/>
      <c r="AP143" s="434">
        <f t="shared" ref="AP143" si="76">(BJ143-BL143)/L143</f>
        <v>638.82697073500003</v>
      </c>
      <c r="AQ143" s="775">
        <v>639.15989999999999</v>
      </c>
      <c r="AR143" s="769">
        <v>1848000</v>
      </c>
      <c r="AS143" s="378">
        <f t="shared" ref="AS143" si="77">AQ143-AP143</f>
        <v>0.33292926499996156</v>
      </c>
      <c r="AT143" s="486">
        <f t="shared" ref="AT143" si="78">(BJ143-BM143)/L143</f>
        <v>630.31368373500004</v>
      </c>
      <c r="AU143" s="485">
        <v>630.19740000000002</v>
      </c>
      <c r="AV143" s="770">
        <v>143200</v>
      </c>
      <c r="AW143" s="378">
        <f t="shared" ref="AW143" si="79">AU143-AT143</f>
        <v>-0.11628373500002454</v>
      </c>
      <c r="AX143" s="486">
        <f t="shared" ref="AX143" si="80">(BJ143-BN143)/L143</f>
        <v>609.30277073499997</v>
      </c>
      <c r="AY143" s="485">
        <v>609.42859999999996</v>
      </c>
      <c r="AZ143" s="770">
        <v>1476</v>
      </c>
      <c r="BA143" s="164">
        <f>AY143-AX143</f>
        <v>0.12582926499999303</v>
      </c>
      <c r="BB143" s="33">
        <f t="shared" ref="BB143" si="81">P143-BP143</f>
        <v>1258.6360854699999</v>
      </c>
      <c r="BC143" s="9" t="s">
        <v>74</v>
      </c>
      <c r="BD143" s="46"/>
      <c r="BE143" s="92"/>
      <c r="BF143" s="435">
        <f t="shared" ref="BF143" si="82">(BJ143-BP143)/L143</f>
        <v>629.82168073499997</v>
      </c>
      <c r="BG143" s="780">
        <v>630.19740000000002</v>
      </c>
      <c r="BH143" s="781">
        <v>143200</v>
      </c>
      <c r="BI143" s="236">
        <f t="shared" ref="BI143" si="83">BG143-BF143</f>
        <v>0.37571926500004338</v>
      </c>
      <c r="BJ143" s="9">
        <f t="shared" ref="BJ143" si="84">P143+(L143-1)*BK143</f>
        <v>1439.70674147</v>
      </c>
      <c r="BK143" s="436">
        <v>1.0072760000000001</v>
      </c>
      <c r="BL143" s="353">
        <v>162.05279999999999</v>
      </c>
      <c r="BM143" s="202">
        <v>179.079374</v>
      </c>
      <c r="BN143" s="202">
        <v>221.10120000000001</v>
      </c>
      <c r="BO143" s="202">
        <v>204.07462200000001</v>
      </c>
      <c r="BP143" s="437">
        <v>180.06338</v>
      </c>
      <c r="BQ143">
        <f t="shared" ref="BQ143" si="85">AC143+(L143*BK143)</f>
        <v>1439.7067520000001</v>
      </c>
      <c r="BR143">
        <f t="shared" ref="BR143" si="86">(BQ143-BL143)/L143</f>
        <v>638.82697600000006</v>
      </c>
      <c r="BS143" s="438">
        <v>18.010565</v>
      </c>
      <c r="BT143" s="7">
        <v>36.021129999999999</v>
      </c>
      <c r="BU143" s="279">
        <v>54.031694999999999</v>
      </c>
      <c r="BV143" s="74">
        <v>150.05282399999999</v>
      </c>
      <c r="BW143" s="439">
        <f t="shared" ref="BW143" si="87">(BJ143-BS143)/L143</f>
        <v>710.84808823499998</v>
      </c>
      <c r="BX143" t="s">
        <v>74</v>
      </c>
      <c r="BY143" s="92"/>
      <c r="CA143" s="118">
        <f t="shared" ref="CA143" si="88">(BJ143-BT143)/L143</f>
        <v>701.84280573499996</v>
      </c>
      <c r="CB143" t="s">
        <v>74</v>
      </c>
      <c r="CC143" s="92" t="e">
        <f t="shared" ref="CC143" si="89">CB143-CA143</f>
        <v>#VALUE!</v>
      </c>
      <c r="CE143" s="440">
        <f t="shared" ref="CE143" si="90">(BJ143-BU143)/L143</f>
        <v>692.83752323500005</v>
      </c>
      <c r="CF143" s="279">
        <v>693.05359999999996</v>
      </c>
      <c r="CG143" s="352">
        <f t="shared" si="69"/>
        <v>0.21607676499991157</v>
      </c>
      <c r="CH143" s="46">
        <v>14530</v>
      </c>
      <c r="CI143" s="74">
        <f t="shared" ref="CI143" si="91">(BJ143-BV143)/L143</f>
        <v>644.82695873500006</v>
      </c>
      <c r="CJ143" s="741">
        <v>644.65779999999995</v>
      </c>
      <c r="CK143" s="737">
        <f t="shared" si="70"/>
        <v>-0.16915873500011003</v>
      </c>
      <c r="CL143" s="46">
        <v>9300</v>
      </c>
      <c r="CM143" s="180">
        <v>120.04226</v>
      </c>
      <c r="CN143" s="26">
        <f t="shared" ref="CN143" si="92">(BJ143-CM143)/L143</f>
        <v>659.83224073500003</v>
      </c>
      <c r="CO143" s="26">
        <v>660.23659999999995</v>
      </c>
      <c r="CP143" s="623">
        <f t="shared" ref="CP143" si="93">CO143-CN143</f>
        <v>0.40435926499992547</v>
      </c>
      <c r="CQ143" s="46">
        <v>187800</v>
      </c>
      <c r="CS143" s="696">
        <v>1603</v>
      </c>
      <c r="CW143" s="9">
        <f t="shared" ref="CW143" si="94">(BJ143+BL143)/L143</f>
        <v>800.87977073499997</v>
      </c>
      <c r="CX143" s="9" t="s">
        <v>778</v>
      </c>
      <c r="CY143" s="92"/>
      <c r="CZ143" s="46"/>
      <c r="DA143" s="442">
        <v>90.031694999999999</v>
      </c>
      <c r="DB143" s="32">
        <f t="shared" ref="DB143" si="95">(BJ143-DA143)/L143</f>
        <v>674.83752323500005</v>
      </c>
      <c r="DC143" s="32">
        <v>674.68060000000003</v>
      </c>
      <c r="DD143" s="92">
        <f t="shared" ref="DD143" si="96">DC143-DB143</f>
        <v>-0.15692323500002203</v>
      </c>
      <c r="DE143" s="46">
        <v>22970</v>
      </c>
      <c r="DF143" s="434">
        <v>270.09508399999999</v>
      </c>
      <c r="DG143" s="434">
        <f t="shared" ref="DG143" si="97">(BJ143-DF143)/L143</f>
        <v>584.80582873499998</v>
      </c>
      <c r="DH143" s="473">
        <v>584.7441</v>
      </c>
      <c r="DI143" s="92">
        <f t="shared" ref="DI143" si="98">DH143-DG143</f>
        <v>-6.1728734999974222E-2</v>
      </c>
      <c r="DJ143" s="46">
        <v>2878</v>
      </c>
      <c r="DL143" s="456"/>
      <c r="DM143" s="37">
        <v>204.07462200000001</v>
      </c>
      <c r="DN143" s="9">
        <v>1234.6248434699999</v>
      </c>
      <c r="DO143" t="s">
        <v>74</v>
      </c>
      <c r="DP143" s="696">
        <v>1603</v>
      </c>
      <c r="DQ143" s="407"/>
      <c r="DR143" s="118">
        <f t="shared" ref="DR143" si="99">(BJ143-DM143)/L143</f>
        <v>617.81605973499995</v>
      </c>
      <c r="DS143" s="7">
        <v>618.06889999999999</v>
      </c>
      <c r="DT143" s="123">
        <v>2760</v>
      </c>
      <c r="DU143" s="301">
        <f t="shared" ref="DU143" si="100">DS143-DR143</f>
        <v>0.25284026500003165</v>
      </c>
      <c r="DW143" s="407"/>
    </row>
    <row r="144" spans="4:133">
      <c r="G144" s="87"/>
      <c r="H144" s="88"/>
      <c r="I144" s="11"/>
      <c r="J144" s="11"/>
      <c r="K144" s="11"/>
      <c r="L144" s="41"/>
    </row>
    <row r="145" spans="4:113">
      <c r="F145" s="41"/>
      <c r="G145" s="90"/>
      <c r="I145" s="9"/>
      <c r="L145" s="46"/>
    </row>
    <row r="146" spans="4:113">
      <c r="F146" s="41"/>
      <c r="G146" s="90"/>
      <c r="I146" s="9"/>
      <c r="K146" s="45" t="s">
        <v>803</v>
      </c>
      <c r="L146" s="836">
        <v>418.70387073500001</v>
      </c>
      <c r="M146" s="836">
        <v>418.94110000000001</v>
      </c>
      <c r="N146" s="837">
        <v>299200</v>
      </c>
      <c r="O146" s="838">
        <v>0.2372292649999963</v>
      </c>
      <c r="P146" s="838">
        <f>N146/N146</f>
        <v>1</v>
      </c>
    </row>
    <row r="147" spans="4:113">
      <c r="F147" s="41"/>
      <c r="G147" s="90"/>
      <c r="I147" s="9"/>
      <c r="K147" s="45">
        <v>120.04226</v>
      </c>
      <c r="L147" s="836">
        <v>439.70914073500001</v>
      </c>
      <c r="M147" s="836">
        <v>439.94850000000002</v>
      </c>
      <c r="N147" s="837">
        <v>68840</v>
      </c>
      <c r="O147" s="838">
        <v>0.23935926500001869</v>
      </c>
      <c r="P147" s="838">
        <f>N147/N146</f>
        <v>0.23008021390374331</v>
      </c>
    </row>
    <row r="148" spans="4:113">
      <c r="F148" s="41"/>
      <c r="G148" s="90"/>
      <c r="I148" s="9"/>
      <c r="K148" s="45" t="s">
        <v>804</v>
      </c>
      <c r="L148" s="836">
        <v>410.19058373500002</v>
      </c>
      <c r="M148" s="836">
        <v>410.00330000000002</v>
      </c>
      <c r="N148" s="837">
        <v>8292</v>
      </c>
      <c r="O148" s="838">
        <v>-0.18728373499999407</v>
      </c>
      <c r="P148" s="838">
        <f>N148/N146</f>
        <v>2.7713903743315508E-2</v>
      </c>
    </row>
    <row r="149" spans="4:113">
      <c r="F149" s="41"/>
      <c r="G149" s="90"/>
      <c r="I149" s="9"/>
      <c r="K149" s="45">
        <v>90.031694999999999</v>
      </c>
      <c r="L149" s="836">
        <v>454.71442323500003</v>
      </c>
      <c r="M149" s="836">
        <v>454.55470000000003</v>
      </c>
      <c r="N149" s="837">
        <v>3868</v>
      </c>
      <c r="O149" s="838">
        <v>-0.1597232350000013</v>
      </c>
      <c r="P149" s="838">
        <f>N149/N146</f>
        <v>1.2927807486631016E-2</v>
      </c>
      <c r="Z149" s="46"/>
      <c r="AW149" s="46"/>
    </row>
    <row r="150" spans="4:113">
      <c r="F150" s="41"/>
      <c r="G150" s="90"/>
      <c r="I150" s="9"/>
      <c r="J150" s="45"/>
      <c r="K150" s="45" t="s">
        <v>805</v>
      </c>
      <c r="L150" s="836">
        <v>424.70385873500004</v>
      </c>
      <c r="M150" s="836">
        <v>425.15940000000001</v>
      </c>
      <c r="N150" s="837">
        <v>715.8</v>
      </c>
      <c r="O150" s="838">
        <v>0.45554126499996528</v>
      </c>
      <c r="P150" s="836">
        <f>N150/N146</f>
        <v>2.3923796791443849E-3</v>
      </c>
      <c r="V150" s="45"/>
      <c r="AB150" s="45"/>
      <c r="CA150" s="45"/>
      <c r="CB150" s="45"/>
      <c r="CC150" s="45"/>
      <c r="CD150" s="45"/>
      <c r="CE150" s="45"/>
      <c r="CF150" s="839" t="s">
        <v>806</v>
      </c>
      <c r="CG150" s="45"/>
    </row>
    <row r="151" spans="4:113">
      <c r="F151" s="41"/>
      <c r="G151" s="90"/>
      <c r="I151" s="9"/>
      <c r="J151" s="45"/>
      <c r="K151" s="45" t="s">
        <v>807</v>
      </c>
      <c r="L151" s="836">
        <v>397.69295973500004</v>
      </c>
      <c r="M151" s="836">
        <v>397.4307</v>
      </c>
      <c r="N151" s="837">
        <v>117.4</v>
      </c>
      <c r="O151" s="838">
        <v>-0.26225973500004329</v>
      </c>
      <c r="P151" s="836">
        <f>N151/N146</f>
        <v>3.9237967914438504E-4</v>
      </c>
      <c r="V151" s="45"/>
      <c r="AB151" s="45"/>
      <c r="CA151" s="45">
        <v>1603</v>
      </c>
      <c r="CB151" s="100" t="s">
        <v>803</v>
      </c>
      <c r="CC151" s="836">
        <v>638.82697073500003</v>
      </c>
      <c r="CD151" s="836">
        <v>639.15989999999999</v>
      </c>
      <c r="CE151" s="837">
        <v>1848000</v>
      </c>
      <c r="CF151" s="838">
        <v>0.33292926499996156</v>
      </c>
      <c r="CG151" s="838">
        <v>1</v>
      </c>
    </row>
    <row r="152" spans="4:113">
      <c r="F152" s="41"/>
      <c r="G152" s="90"/>
      <c r="I152" s="9"/>
      <c r="J152" s="45"/>
      <c r="K152" s="45" t="s">
        <v>808</v>
      </c>
      <c r="L152" s="836">
        <v>409.69858073500006</v>
      </c>
      <c r="M152" s="836" t="s">
        <v>74</v>
      </c>
      <c r="P152" s="838"/>
      <c r="V152" s="45"/>
      <c r="AB152" s="45"/>
      <c r="CA152" s="45"/>
      <c r="CB152" s="100" t="s">
        <v>809</v>
      </c>
      <c r="CC152" s="836">
        <v>659.83224073500003</v>
      </c>
      <c r="CD152" s="836">
        <v>660.23659999999995</v>
      </c>
      <c r="CE152" s="837">
        <v>187800</v>
      </c>
      <c r="CF152" s="838">
        <v>0.40435926499992547</v>
      </c>
      <c r="CG152" s="838">
        <f>CE152/CE151</f>
        <v>0.10162337662337663</v>
      </c>
    </row>
    <row r="153" spans="4:113">
      <c r="F153" s="41"/>
      <c r="G153" s="90"/>
      <c r="I153" s="9"/>
      <c r="J153" s="45"/>
      <c r="P153" s="838"/>
      <c r="V153" s="45"/>
      <c r="AB153" s="45"/>
      <c r="CA153" s="45"/>
      <c r="CB153" s="840" t="s">
        <v>804</v>
      </c>
      <c r="CC153" s="836">
        <v>630.31368373500004</v>
      </c>
      <c r="CD153" s="836">
        <v>630.19740000000002</v>
      </c>
      <c r="CE153" s="837">
        <v>143200</v>
      </c>
      <c r="CF153" s="838">
        <v>-0.11628373500002454</v>
      </c>
      <c r="CG153" s="838">
        <f>CE153/CE151</f>
        <v>7.7489177489177483E-2</v>
      </c>
    </row>
    <row r="154" spans="4:113">
      <c r="K154" s="45" t="s">
        <v>810</v>
      </c>
      <c r="L154" s="836">
        <v>836.40046546999997</v>
      </c>
      <c r="M154" s="836">
        <v>836.56730000000005</v>
      </c>
      <c r="N154" s="837">
        <v>42400</v>
      </c>
      <c r="O154" s="838">
        <v>0.16683453000007376</v>
      </c>
      <c r="P154" s="838">
        <f>N154/N154</f>
        <v>1</v>
      </c>
      <c r="R154" s="9"/>
      <c r="S154" s="9"/>
      <c r="T154" s="46"/>
      <c r="U154" s="92"/>
      <c r="V154" s="378"/>
      <c r="AB154" s="43"/>
      <c r="AC154" s="92"/>
      <c r="AD154" s="41"/>
      <c r="AJ154" s="378"/>
      <c r="AK154" s="378"/>
      <c r="AZ154" s="43"/>
      <c r="BA154" s="43"/>
      <c r="BP154" s="9"/>
      <c r="BQ154" s="9"/>
      <c r="BR154" s="46"/>
      <c r="CA154" s="45"/>
      <c r="CB154" s="840" t="s">
        <v>808</v>
      </c>
      <c r="CC154" s="836">
        <v>629.82168073499997</v>
      </c>
      <c r="CD154" s="836">
        <v>630.19740000000002</v>
      </c>
      <c r="CE154" s="837">
        <v>143200</v>
      </c>
      <c r="CF154" s="838">
        <v>0.37571926500004338</v>
      </c>
      <c r="CG154" s="838">
        <f>CE154/CE151</f>
        <v>7.7489177489177483E-2</v>
      </c>
      <c r="DA154" s="37"/>
      <c r="DB154" s="9"/>
      <c r="DF154" s="9"/>
    </row>
    <row r="155" spans="4:113">
      <c r="K155" s="45" t="s">
        <v>811</v>
      </c>
      <c r="L155" s="836">
        <v>819.37389146999999</v>
      </c>
      <c r="M155" s="836">
        <v>819.55160000000001</v>
      </c>
      <c r="N155" s="837">
        <v>477.1</v>
      </c>
      <c r="O155" s="838">
        <v>0.17770853000001807</v>
      </c>
      <c r="P155" s="836">
        <f>N155/N154</f>
        <v>1.1252358490566038E-2</v>
      </c>
      <c r="R155" s="9"/>
      <c r="S155" s="9"/>
      <c r="T155" s="46"/>
      <c r="U155" s="92"/>
      <c r="V155" s="378"/>
      <c r="AB155" s="99"/>
      <c r="AC155" s="92"/>
      <c r="AD155" s="41"/>
      <c r="AJ155" s="378"/>
      <c r="AK155" s="378"/>
      <c r="AZ155" s="43"/>
      <c r="BA155" s="43"/>
      <c r="BP155" s="9"/>
      <c r="BQ155" s="9"/>
      <c r="BR155" s="9"/>
      <c r="BZ155" s="9"/>
      <c r="CA155" s="45"/>
      <c r="CB155" s="100" t="s">
        <v>812</v>
      </c>
      <c r="CC155" s="836">
        <v>674.83752323500005</v>
      </c>
      <c r="CD155" s="836">
        <v>674.68060000000003</v>
      </c>
      <c r="CE155" s="837">
        <v>22970</v>
      </c>
      <c r="CF155" s="838">
        <v>-0.15692323500002203</v>
      </c>
      <c r="CG155" s="838">
        <f>CE155/CE151</f>
        <v>1.2429653679653679E-2</v>
      </c>
      <c r="CK155" s="728"/>
      <c r="CP155" s="9"/>
      <c r="CQ155" s="9"/>
      <c r="CR155" s="9"/>
      <c r="CS155" s="9"/>
      <c r="DA155" s="37"/>
      <c r="DB155" s="9"/>
      <c r="DF155" s="9"/>
    </row>
    <row r="156" spans="4:113">
      <c r="K156" s="45" t="s">
        <v>813</v>
      </c>
      <c r="L156" s="836">
        <v>818.38988547000008</v>
      </c>
      <c r="M156" s="836">
        <v>818.54330000000004</v>
      </c>
      <c r="N156" s="837">
        <v>76.319999999999993</v>
      </c>
      <c r="O156" s="838">
        <v>0.15341452999996363</v>
      </c>
      <c r="P156" s="836">
        <f>N156/N154</f>
        <v>1.7999999999999997E-3</v>
      </c>
      <c r="R156" s="9"/>
      <c r="S156" s="9"/>
      <c r="T156" s="46"/>
      <c r="U156" s="92"/>
      <c r="AA156" s="92"/>
      <c r="AB156" s="43"/>
      <c r="AC156" s="92"/>
      <c r="AD156" s="41"/>
      <c r="AJ156" s="378"/>
      <c r="AK156" s="378"/>
      <c r="AZ156" s="99"/>
      <c r="BP156" s="9"/>
      <c r="BQ156" s="9"/>
      <c r="BR156" s="46"/>
      <c r="BZ156" s="46"/>
      <c r="CA156" s="837"/>
      <c r="CB156" s="840" t="s">
        <v>814</v>
      </c>
      <c r="CC156" s="836">
        <v>644.82695873500006</v>
      </c>
      <c r="CD156" s="836">
        <v>644.65779999999995</v>
      </c>
      <c r="CE156" s="837">
        <v>9300</v>
      </c>
      <c r="CF156" s="838">
        <v>-0.16915873500011003</v>
      </c>
      <c r="CG156" s="838">
        <f>CE156/CE151</f>
        <v>5.0324675324675324E-3</v>
      </c>
      <c r="CO156" s="46"/>
      <c r="CP156" s="46"/>
      <c r="CQ156" s="46"/>
      <c r="CR156" s="46"/>
      <c r="CS156" s="46"/>
      <c r="DA156" s="37"/>
      <c r="DB156" s="9"/>
      <c r="DF156" s="9"/>
    </row>
    <row r="157" spans="4:113">
      <c r="K157" s="45" t="s">
        <v>815</v>
      </c>
      <c r="L157" s="836">
        <v>794.37864347000004</v>
      </c>
      <c r="M157" s="836" t="s">
        <v>74</v>
      </c>
      <c r="P157" s="92"/>
      <c r="R157" s="41"/>
      <c r="S157" s="41"/>
      <c r="V157" s="598"/>
      <c r="W157" s="598"/>
      <c r="X157" s="598"/>
      <c r="Y157" s="598"/>
      <c r="Z157" s="598"/>
      <c r="AA157" s="598"/>
      <c r="AB157" s="841"/>
      <c r="AD157" s="41"/>
      <c r="AZ157" s="43"/>
      <c r="BA157" s="99"/>
      <c r="BP157" s="842"/>
      <c r="BQ157" s="92"/>
      <c r="BR157" s="46"/>
      <c r="CA157" s="836"/>
      <c r="CB157" s="100" t="s">
        <v>807</v>
      </c>
      <c r="CC157" s="836">
        <v>617.81605973499995</v>
      </c>
      <c r="CD157" s="836">
        <v>618.06889999999999</v>
      </c>
      <c r="CE157" s="837">
        <v>2760</v>
      </c>
      <c r="CF157" s="838">
        <v>0.25284026500003165</v>
      </c>
      <c r="CG157" s="838">
        <f>CE157/CE151</f>
        <v>1.4935064935064936E-3</v>
      </c>
      <c r="CM157" s="92"/>
      <c r="CP157" s="9"/>
      <c r="CQ157" s="9"/>
      <c r="CR157" s="92"/>
      <c r="CS157" s="46"/>
      <c r="DA157" s="37"/>
      <c r="DB157" s="9"/>
      <c r="DF157" s="212"/>
      <c r="DG157" s="41"/>
    </row>
    <row r="158" spans="4:113">
      <c r="D158" s="8"/>
      <c r="E158" s="41"/>
      <c r="F158" s="8"/>
      <c r="G158" s="8"/>
      <c r="H158" s="283"/>
      <c r="I158" s="8"/>
      <c r="P158" s="8"/>
      <c r="Q158" s="212"/>
      <c r="R158" s="41"/>
      <c r="S158" s="41"/>
      <c r="T158" s="46"/>
      <c r="V158" s="598"/>
      <c r="W158" s="843"/>
      <c r="X158" s="844"/>
      <c r="Y158" s="844"/>
      <c r="Z158" s="845"/>
      <c r="AA158" s="846"/>
      <c r="AB158" s="847"/>
      <c r="AD158" s="41"/>
      <c r="AJ158" s="46"/>
      <c r="AK158" s="92"/>
      <c r="AZ158" s="43"/>
      <c r="BA158" s="43"/>
      <c r="BP158" s="9"/>
      <c r="BQ158" s="92"/>
      <c r="BR158" s="46"/>
      <c r="BZ158" s="46"/>
      <c r="CA158" s="836"/>
      <c r="CB158" s="848" t="s">
        <v>816</v>
      </c>
      <c r="CC158" s="836">
        <v>609.30277073499997</v>
      </c>
      <c r="CD158" s="836">
        <v>609.42859999999996</v>
      </c>
      <c r="CE158" s="837">
        <v>1476</v>
      </c>
      <c r="CF158" s="838">
        <v>0.12582926499999303</v>
      </c>
      <c r="CG158" s="838">
        <f>CE158/CE151</f>
        <v>7.9870129870129869E-4</v>
      </c>
      <c r="CK158" s="9"/>
      <c r="CL158" s="598"/>
      <c r="CM158" s="92"/>
      <c r="CN158" s="46"/>
      <c r="CO158" s="99"/>
      <c r="CP158" s="9"/>
      <c r="CR158" s="92"/>
      <c r="CS158" s="46"/>
      <c r="DA158" s="37"/>
      <c r="DB158" s="9"/>
      <c r="DF158" s="212"/>
    </row>
    <row r="159" spans="4:113">
      <c r="D159" s="849"/>
      <c r="R159" s="9"/>
      <c r="S159" s="9"/>
      <c r="T159" s="46"/>
      <c r="U159" s="92"/>
      <c r="V159" s="598"/>
      <c r="W159" s="843"/>
      <c r="X159" s="844"/>
      <c r="Y159" s="844"/>
      <c r="Z159" s="845"/>
      <c r="AA159" s="846"/>
      <c r="AB159" s="847"/>
      <c r="AC159" s="92"/>
      <c r="AD159" s="9"/>
      <c r="AJ159" s="369"/>
      <c r="AK159" s="378"/>
      <c r="AZ159" s="43"/>
      <c r="BA159" s="43"/>
      <c r="BQ159" s="92"/>
      <c r="BZ159" s="46"/>
      <c r="CA159" s="836"/>
      <c r="CB159" s="850"/>
      <c r="CC159" s="45"/>
      <c r="CD159" s="45"/>
      <c r="CE159" s="45"/>
      <c r="CF159" s="45"/>
      <c r="CG159" s="851"/>
      <c r="CK159" s="9"/>
      <c r="CL159" s="9"/>
      <c r="CM159" s="92"/>
      <c r="CN159" s="46"/>
      <c r="CO159" s="99"/>
      <c r="CP159" s="9"/>
      <c r="CQ159" s="9"/>
      <c r="CR159" s="92"/>
      <c r="CS159" s="46"/>
      <c r="CT159" s="9"/>
      <c r="CU159" s="9"/>
      <c r="CW159" s="92"/>
      <c r="CX159" s="46"/>
      <c r="DA159" s="37"/>
      <c r="DB159" s="9"/>
      <c r="DD159" s="849"/>
      <c r="DF159" s="9"/>
      <c r="DH159" s="46"/>
      <c r="DI159" s="92"/>
    </row>
    <row r="160" spans="4:113">
      <c r="J160" s="9"/>
      <c r="V160" s="598"/>
      <c r="W160" s="843"/>
      <c r="X160" s="844"/>
      <c r="Y160" s="844"/>
      <c r="Z160" s="845"/>
      <c r="AA160" s="846"/>
      <c r="AB160" s="847"/>
      <c r="AE160" s="8"/>
      <c r="AF160" s="212"/>
      <c r="AG160" s="212"/>
      <c r="AH160" s="94"/>
      <c r="AI160" s="330"/>
      <c r="CA160" s="45"/>
      <c r="CB160" s="100">
        <v>162</v>
      </c>
      <c r="CC160" s="836">
        <v>1276.64666547</v>
      </c>
      <c r="CD160" s="836">
        <v>1276.7574</v>
      </c>
      <c r="CE160" s="837">
        <v>9230</v>
      </c>
      <c r="CF160" s="838">
        <v>0.11073452999994515</v>
      </c>
      <c r="CG160" s="45"/>
    </row>
    <row r="161" spans="4:125">
      <c r="J161" s="9"/>
      <c r="K161" s="9"/>
      <c r="L161" s="46"/>
      <c r="M161" s="92"/>
      <c r="V161" s="598"/>
      <c r="W161" s="843"/>
      <c r="X161" s="844"/>
      <c r="Y161" s="844"/>
      <c r="Z161" s="845"/>
      <c r="AA161" s="846"/>
      <c r="AB161" s="847"/>
      <c r="AE161" s="8"/>
      <c r="AF161" s="9"/>
      <c r="AG161" s="9"/>
      <c r="AH161" s="46"/>
      <c r="AI161" s="92"/>
      <c r="CA161" s="45"/>
      <c r="CB161" s="100">
        <v>180</v>
      </c>
      <c r="CC161" s="836">
        <v>1258.6360854699999</v>
      </c>
      <c r="CD161" s="838" t="s">
        <v>74</v>
      </c>
      <c r="CE161" s="837"/>
      <c r="CF161" s="838"/>
      <c r="CG161" s="45"/>
    </row>
    <row r="162" spans="4:125">
      <c r="J162" s="9"/>
      <c r="K162" s="9"/>
      <c r="L162" s="46"/>
      <c r="M162" s="92"/>
      <c r="V162" s="598"/>
      <c r="W162" s="843"/>
      <c r="X162" s="844"/>
      <c r="Y162" s="844"/>
      <c r="Z162" s="845"/>
      <c r="AA162" s="846"/>
      <c r="AB162" s="847"/>
    </row>
    <row r="163" spans="4:125">
      <c r="V163" s="9"/>
      <c r="W163" s="9"/>
      <c r="X163" s="46"/>
      <c r="Y163" s="9"/>
      <c r="AH163" s="598"/>
      <c r="AI163" s="843" t="s">
        <v>816</v>
      </c>
      <c r="AJ163" s="844">
        <v>406.53760582333331</v>
      </c>
      <c r="AK163" s="844">
        <v>406.78840000000002</v>
      </c>
      <c r="AL163" s="845">
        <v>6396</v>
      </c>
      <c r="AM163" s="846">
        <v>0.25079417666671588</v>
      </c>
      <c r="AN163" s="847" t="e">
        <f>AL163/Z158</f>
        <v>#DIV/0!</v>
      </c>
    </row>
    <row r="164" spans="4:125">
      <c r="D164">
        <v>754</v>
      </c>
      <c r="E164" t="s">
        <v>330</v>
      </c>
      <c r="F164">
        <v>23</v>
      </c>
      <c r="G164" t="s">
        <v>331</v>
      </c>
      <c r="I164" t="s">
        <v>332</v>
      </c>
      <c r="J164">
        <v>2.7900000000000001E-2</v>
      </c>
      <c r="K164">
        <v>144.4</v>
      </c>
      <c r="L164">
        <v>2</v>
      </c>
      <c r="M164">
        <v>577.77759826821602</v>
      </c>
      <c r="N164">
        <v>577.78082596838499</v>
      </c>
      <c r="O164">
        <v>1154.5479200664299</v>
      </c>
      <c r="P164">
        <v>1154.55437547</v>
      </c>
      <c r="Q164">
        <v>-5.59125122697181</v>
      </c>
      <c r="R164" t="s">
        <v>30</v>
      </c>
      <c r="S164" t="s">
        <v>333</v>
      </c>
      <c r="T164">
        <v>7.5326382245141597</v>
      </c>
      <c r="U164">
        <v>7.5326382245141597</v>
      </c>
      <c r="V164" s="9" t="s">
        <v>32</v>
      </c>
      <c r="W164" s="9" t="s">
        <v>33</v>
      </c>
      <c r="X164" s="46" t="s">
        <v>334</v>
      </c>
      <c r="Y164" s="9" t="s">
        <v>335</v>
      </c>
      <c r="Z164">
        <v>24.601199999999999</v>
      </c>
      <c r="AB164">
        <v>1153.5406</v>
      </c>
      <c r="AC164">
        <v>1153.5471</v>
      </c>
      <c r="AD164">
        <v>992.50157547000003</v>
      </c>
      <c r="AE164">
        <v>992.6952</v>
      </c>
      <c r="AF164">
        <v>14850</v>
      </c>
      <c r="AG164">
        <v>0.19362452999996549</v>
      </c>
      <c r="AH164" s="598">
        <v>975.47500146999994</v>
      </c>
      <c r="AI164" s="843">
        <v>975.47500146999994</v>
      </c>
      <c r="AJ164" s="852"/>
      <c r="AK164" s="852">
        <v>0</v>
      </c>
      <c r="AL164" s="845">
        <v>950.47975346999999</v>
      </c>
      <c r="AM164" s="846">
        <v>950.47975346999999</v>
      </c>
      <c r="AN164" s="847"/>
      <c r="AO164">
        <v>0</v>
      </c>
      <c r="AP164">
        <v>496.75442573500004</v>
      </c>
      <c r="AQ164">
        <v>497.03030000000001</v>
      </c>
      <c r="AR164">
        <v>424800</v>
      </c>
      <c r="AS164">
        <v>0.27587426499997036</v>
      </c>
      <c r="AT164">
        <v>488.24113873499999</v>
      </c>
      <c r="AU164">
        <v>488.43380000000002</v>
      </c>
      <c r="AV164">
        <v>28370</v>
      </c>
      <c r="AW164">
        <v>0.19266126500002656</v>
      </c>
      <c r="AX164">
        <v>467.23022573499998</v>
      </c>
      <c r="AY164">
        <v>467.58940000000001</v>
      </c>
      <c r="AZ164">
        <v>6848</v>
      </c>
      <c r="BA164">
        <v>0.35917426500003558</v>
      </c>
      <c r="BB164">
        <v>974.49099546999992</v>
      </c>
      <c r="BC164">
        <v>974.63040000000001</v>
      </c>
      <c r="BD164">
        <v>277.7</v>
      </c>
      <c r="BE164">
        <v>0.13940453000009256</v>
      </c>
      <c r="BF164">
        <v>487.74913573499998</v>
      </c>
      <c r="BG164" t="s">
        <v>74</v>
      </c>
      <c r="BJ164">
        <v>1155.56165147</v>
      </c>
      <c r="BK164">
        <v>1.0072760000000001</v>
      </c>
      <c r="BL164">
        <v>162.05279999999999</v>
      </c>
      <c r="BM164">
        <v>179.079374</v>
      </c>
      <c r="BN164">
        <v>221.10120000000001</v>
      </c>
      <c r="BO164">
        <v>204.07462200000001</v>
      </c>
      <c r="BP164">
        <v>180.06338</v>
      </c>
      <c r="BQ164">
        <v>1155.5616520000001</v>
      </c>
      <c r="BR164">
        <v>496.75442600000008</v>
      </c>
      <c r="BS164">
        <v>18.010565</v>
      </c>
      <c r="BT164">
        <v>36.021129999999999</v>
      </c>
      <c r="BU164">
        <v>54.031694999999999</v>
      </c>
      <c r="BV164">
        <v>150.05282399999999</v>
      </c>
      <c r="BW164">
        <v>568.77554323499999</v>
      </c>
      <c r="BX164" t="s">
        <v>74</v>
      </c>
      <c r="CA164">
        <v>559.77026073499997</v>
      </c>
      <c r="CB164" t="s">
        <v>74</v>
      </c>
      <c r="CE164">
        <v>550.76497823500006</v>
      </c>
      <c r="CF164" t="s">
        <v>74</v>
      </c>
      <c r="CI164" s="46">
        <v>502.75441373500001</v>
      </c>
      <c r="CJ164">
        <v>503.06279999999998</v>
      </c>
      <c r="CK164">
        <v>0.30838626499996735</v>
      </c>
      <c r="CL164">
        <v>2781</v>
      </c>
      <c r="CM164">
        <v>120.04226</v>
      </c>
      <c r="CN164">
        <v>517.75969573500004</v>
      </c>
      <c r="CO164">
        <v>517.99040000000002</v>
      </c>
      <c r="CP164">
        <v>0.23070426499998575</v>
      </c>
      <c r="CQ164">
        <v>81770</v>
      </c>
      <c r="CS164">
        <v>754</v>
      </c>
      <c r="CW164">
        <v>658.80722573499997</v>
      </c>
      <c r="CX164">
        <v>658.4556</v>
      </c>
      <c r="CY164">
        <v>-0.35162573499997052</v>
      </c>
      <c r="CZ164">
        <v>1163</v>
      </c>
      <c r="DA164">
        <v>90.031694999999999</v>
      </c>
      <c r="DB164">
        <v>532.76497823500006</v>
      </c>
      <c r="DC164" t="s">
        <v>74</v>
      </c>
      <c r="DF164">
        <v>270.09508399999999</v>
      </c>
      <c r="DG164">
        <v>442.73328373499999</v>
      </c>
      <c r="DH164">
        <v>442.58339999999998</v>
      </c>
      <c r="DI164">
        <v>-0.14988373500000307</v>
      </c>
      <c r="DJ164">
        <v>707.8</v>
      </c>
      <c r="DM164">
        <v>204.07462200000001</v>
      </c>
      <c r="DN164">
        <v>950.47975346999999</v>
      </c>
      <c r="DP164">
        <v>754</v>
      </c>
      <c r="DR164">
        <v>475.74351473500002</v>
      </c>
      <c r="DS164">
        <v>476.16090000000003</v>
      </c>
      <c r="DT164">
        <v>2576</v>
      </c>
      <c r="DU164">
        <v>0.41738526500000717</v>
      </c>
    </row>
    <row r="165" spans="4:125">
      <c r="D165">
        <v>222</v>
      </c>
      <c r="E165">
        <v>1</v>
      </c>
      <c r="F165">
        <v>24</v>
      </c>
      <c r="G165" t="s">
        <v>263</v>
      </c>
      <c r="I165" t="s">
        <v>29</v>
      </c>
      <c r="J165">
        <v>1.0200000000000001E-3</v>
      </c>
      <c r="K165">
        <v>147.1</v>
      </c>
      <c r="L165">
        <v>2</v>
      </c>
      <c r="M165">
        <v>499.727390041832</v>
      </c>
      <c r="N165">
        <v>499.73027096838501</v>
      </c>
      <c r="O165">
        <v>998.447503613663</v>
      </c>
      <c r="P165">
        <v>998.45326547000002</v>
      </c>
      <c r="Q165">
        <v>-5.7707822048910202</v>
      </c>
      <c r="R165" t="s">
        <v>30</v>
      </c>
      <c r="S165" t="s">
        <v>31</v>
      </c>
      <c r="T165">
        <v>147.123048198296</v>
      </c>
      <c r="U165">
        <v>147.123048198296</v>
      </c>
      <c r="V165" s="9" t="s">
        <v>32</v>
      </c>
      <c r="W165" s="9" t="s">
        <v>33</v>
      </c>
      <c r="X165" s="46" t="s">
        <v>264</v>
      </c>
      <c r="Y165" s="9" t="s">
        <v>265</v>
      </c>
      <c r="Z165">
        <v>25.8018</v>
      </c>
      <c r="AB165">
        <v>997.4402</v>
      </c>
      <c r="AC165">
        <v>997.44600000000003</v>
      </c>
      <c r="AD165">
        <v>836.40046546999997</v>
      </c>
      <c r="AE165">
        <v>836.56730000000005</v>
      </c>
      <c r="AF165">
        <v>42400</v>
      </c>
      <c r="AG165">
        <v>0.16683453000007376</v>
      </c>
      <c r="AH165" s="598">
        <v>819.37389146999999</v>
      </c>
      <c r="AI165" s="843">
        <v>819.37389146999999</v>
      </c>
      <c r="AJ165" s="844"/>
      <c r="AK165" s="852">
        <v>0</v>
      </c>
      <c r="AL165" s="844">
        <v>794.37864347000004</v>
      </c>
      <c r="AM165" s="852">
        <v>794.37864347000004</v>
      </c>
      <c r="AN165" s="852"/>
      <c r="AO165">
        <v>0</v>
      </c>
      <c r="AP165">
        <v>418.70387073500001</v>
      </c>
      <c r="AQ165">
        <v>418.94110000000001</v>
      </c>
      <c r="AR165">
        <v>299200</v>
      </c>
      <c r="AS165">
        <v>0.2372292649999963</v>
      </c>
      <c r="AT165">
        <v>410.19058373500002</v>
      </c>
      <c r="AU165">
        <v>410.00330000000002</v>
      </c>
      <c r="AV165">
        <v>8292</v>
      </c>
      <c r="AW165">
        <v>-0.18728373499999407</v>
      </c>
      <c r="AX165">
        <v>389.17967073500006</v>
      </c>
      <c r="BB165">
        <v>818.38988547000008</v>
      </c>
      <c r="BC165">
        <v>818.54330000000004</v>
      </c>
      <c r="BD165">
        <v>76.319999999999993</v>
      </c>
      <c r="BE165">
        <v>0.15341452999996363</v>
      </c>
      <c r="BF165">
        <v>409.69858073500006</v>
      </c>
      <c r="BG165" t="s">
        <v>74</v>
      </c>
      <c r="BJ165">
        <v>999.46054147000007</v>
      </c>
      <c r="BK165">
        <v>1.0072760000000001</v>
      </c>
      <c r="BL165">
        <v>162.05279999999999</v>
      </c>
      <c r="BM165">
        <v>179.079374</v>
      </c>
      <c r="BN165">
        <v>221.10120000000001</v>
      </c>
      <c r="BO165">
        <v>204.07462200000001</v>
      </c>
      <c r="BP165">
        <v>180.06338</v>
      </c>
      <c r="BQ165">
        <v>999.46055200000001</v>
      </c>
      <c r="BR165">
        <v>418.70387600000004</v>
      </c>
      <c r="BS165">
        <v>18.010565</v>
      </c>
      <c r="BT165">
        <v>36.021129999999999</v>
      </c>
      <c r="BU165">
        <v>54.031694999999999</v>
      </c>
      <c r="BV165">
        <v>150.05282399999999</v>
      </c>
      <c r="BW165">
        <v>490.72498823500001</v>
      </c>
      <c r="BX165" t="s">
        <v>74</v>
      </c>
      <c r="CA165">
        <v>481.71970573500005</v>
      </c>
      <c r="CB165" t="s">
        <v>74</v>
      </c>
      <c r="CE165">
        <v>472.71442323500003</v>
      </c>
      <c r="CF165">
        <v>472.33139999999997</v>
      </c>
      <c r="CG165">
        <v>-0.38302323500005286</v>
      </c>
      <c r="CH165">
        <v>2950</v>
      </c>
      <c r="CI165" s="46">
        <v>424.70385873500004</v>
      </c>
      <c r="CJ165">
        <v>425.15940000000001</v>
      </c>
      <c r="CK165">
        <v>0.45554126499996528</v>
      </c>
      <c r="CL165">
        <v>715.8</v>
      </c>
      <c r="CM165">
        <v>120.04226</v>
      </c>
      <c r="CN165">
        <v>439.70914073500001</v>
      </c>
      <c r="CO165">
        <v>439.94850000000002</v>
      </c>
      <c r="CP165">
        <v>0.23935926500001869</v>
      </c>
      <c r="CQ165">
        <v>68840</v>
      </c>
      <c r="CS165">
        <v>222</v>
      </c>
      <c r="CW165">
        <v>580.75667073500006</v>
      </c>
      <c r="CX165">
        <v>580.35029999999995</v>
      </c>
      <c r="CY165">
        <v>-0.40637073500010956</v>
      </c>
      <c r="CZ165">
        <v>183.6</v>
      </c>
      <c r="DA165">
        <v>90.031694999999999</v>
      </c>
      <c r="DB165">
        <v>454.71442323500003</v>
      </c>
      <c r="DC165">
        <v>454.55470000000003</v>
      </c>
      <c r="DD165">
        <v>-0.1597232350000013</v>
      </c>
      <c r="DE165">
        <v>3868</v>
      </c>
      <c r="DF165">
        <v>270.09508399999999</v>
      </c>
      <c r="DG165">
        <v>364.68272873500007</v>
      </c>
      <c r="DH165" t="s">
        <v>74</v>
      </c>
      <c r="DM165">
        <v>204.07462200000001</v>
      </c>
      <c r="DN165">
        <v>794.37864347000004</v>
      </c>
      <c r="DP165">
        <v>222</v>
      </c>
      <c r="DR165">
        <v>397.69295973500004</v>
      </c>
      <c r="DS165">
        <v>397.4307</v>
      </c>
      <c r="DT165">
        <v>117.4</v>
      </c>
      <c r="DU165">
        <v>-0.26225973500004329</v>
      </c>
    </row>
    <row r="166" spans="4:125">
      <c r="D166">
        <v>1684</v>
      </c>
      <c r="E166">
        <v>1</v>
      </c>
      <c r="F166">
        <v>42</v>
      </c>
      <c r="G166" t="s">
        <v>527</v>
      </c>
      <c r="I166" t="s">
        <v>528</v>
      </c>
      <c r="J166">
        <v>4.89E-7</v>
      </c>
      <c r="K166">
        <v>377.6</v>
      </c>
      <c r="L166">
        <v>2</v>
      </c>
      <c r="M166">
        <v>605.78882335392495</v>
      </c>
      <c r="N166">
        <v>605.79225096838502</v>
      </c>
      <c r="O166">
        <v>1210.5703702378501</v>
      </c>
      <c r="P166">
        <v>1210.57722547</v>
      </c>
      <c r="Q166">
        <v>-5.6627797095968999</v>
      </c>
      <c r="R166" t="s">
        <v>30</v>
      </c>
      <c r="S166" t="s">
        <v>333</v>
      </c>
      <c r="T166">
        <v>377.56411643241501</v>
      </c>
      <c r="U166">
        <v>377.56411643241501</v>
      </c>
      <c r="V166" s="9" t="s">
        <v>32</v>
      </c>
      <c r="W166" s="9" t="s">
        <v>33</v>
      </c>
      <c r="X166" s="9" t="s">
        <v>529</v>
      </c>
      <c r="Y166" s="9" t="s">
        <v>530</v>
      </c>
      <c r="Z166">
        <v>35.494799999999998</v>
      </c>
      <c r="AB166">
        <v>1209.5631000000001</v>
      </c>
      <c r="AC166">
        <v>1209.5699</v>
      </c>
      <c r="AD166">
        <v>1048.5244254700001</v>
      </c>
      <c r="AE166">
        <v>1048.6774</v>
      </c>
      <c r="AF166">
        <v>17230</v>
      </c>
      <c r="AG166">
        <v>0.15297452999993766</v>
      </c>
      <c r="AH166" s="598">
        <v>1031.4978514700001</v>
      </c>
      <c r="AI166" s="853">
        <v>1031.4978514700001</v>
      </c>
      <c r="AJ166" s="852"/>
      <c r="AK166" s="852">
        <v>0</v>
      </c>
      <c r="AL166" s="852">
        <v>1006.5026034700001</v>
      </c>
      <c r="AM166" s="852">
        <v>1006.5026034700001</v>
      </c>
      <c r="AN166" s="852"/>
      <c r="AO166">
        <v>0</v>
      </c>
      <c r="AP166">
        <v>524.76585073500007</v>
      </c>
      <c r="AQ166">
        <v>524.88649999999996</v>
      </c>
      <c r="AR166">
        <v>652900</v>
      </c>
      <c r="AS166">
        <v>0.1206492649998836</v>
      </c>
      <c r="AT166">
        <v>516.25256373500008</v>
      </c>
      <c r="AU166">
        <v>516.12289999999996</v>
      </c>
      <c r="AV166">
        <v>6677</v>
      </c>
      <c r="AW166">
        <v>-0.12966373500012196</v>
      </c>
      <c r="AX166">
        <v>495.24165073500001</v>
      </c>
      <c r="AY166" t="s">
        <v>93</v>
      </c>
      <c r="BB166">
        <v>1030.51384547</v>
      </c>
      <c r="BC166">
        <v>1030.6003000000001</v>
      </c>
      <c r="BD166">
        <v>294.8</v>
      </c>
      <c r="BE166">
        <v>8.6454530000082741E-2</v>
      </c>
      <c r="BF166">
        <v>515.76056073500001</v>
      </c>
      <c r="BG166" t="s">
        <v>74</v>
      </c>
      <c r="BJ166">
        <v>1211.5845014700001</v>
      </c>
      <c r="BK166">
        <v>1.0072760000000001</v>
      </c>
      <c r="BL166">
        <v>162.05279999999999</v>
      </c>
      <c r="BM166">
        <v>179.079374</v>
      </c>
      <c r="BN166">
        <v>221.10120000000001</v>
      </c>
      <c r="BO166">
        <v>204.07462200000001</v>
      </c>
      <c r="BP166">
        <v>180.06338</v>
      </c>
      <c r="BQ166">
        <v>1211.5844520000001</v>
      </c>
      <c r="BR166">
        <v>524.76582600000006</v>
      </c>
      <c r="BS166">
        <v>18.010565</v>
      </c>
      <c r="BT166">
        <v>36.021129999999999</v>
      </c>
      <c r="BU166">
        <v>54.031694999999999</v>
      </c>
      <c r="BV166">
        <v>150.05282399999999</v>
      </c>
      <c r="BW166">
        <v>596.78696823500002</v>
      </c>
      <c r="BX166" t="s">
        <v>74</v>
      </c>
      <c r="CA166">
        <v>587.781685735</v>
      </c>
      <c r="CB166" t="s">
        <v>74</v>
      </c>
      <c r="CE166">
        <v>578.77640323500009</v>
      </c>
      <c r="CF166">
        <v>578.69410000000005</v>
      </c>
      <c r="CG166">
        <v>-8.2303235000040331E-2</v>
      </c>
      <c r="CH166">
        <v>3807</v>
      </c>
      <c r="CI166">
        <v>530.76583873499999</v>
      </c>
      <c r="CJ166">
        <v>530.45809999999994</v>
      </c>
      <c r="CK166">
        <v>-0.30773873500004356</v>
      </c>
      <c r="CL166">
        <v>8524</v>
      </c>
      <c r="CM166">
        <v>120.04226</v>
      </c>
      <c r="CN166">
        <v>545.77112073500007</v>
      </c>
      <c r="CO166">
        <v>545.71900000000005</v>
      </c>
      <c r="CP166">
        <v>-5.2120735000016793E-2</v>
      </c>
      <c r="CQ166">
        <v>26220</v>
      </c>
      <c r="CS166">
        <v>1684</v>
      </c>
      <c r="CW166">
        <v>686.81865073500001</v>
      </c>
      <c r="CX166">
        <v>686.73609999999996</v>
      </c>
      <c r="CY166">
        <v>-8.2550735000040731E-2</v>
      </c>
      <c r="CZ166">
        <v>1211</v>
      </c>
      <c r="DA166">
        <v>90.031694999999999</v>
      </c>
      <c r="DB166">
        <v>560.77640323500009</v>
      </c>
      <c r="DC166">
        <v>560.50789999999995</v>
      </c>
      <c r="DD166">
        <v>-0.26850323500013928</v>
      </c>
      <c r="DE166">
        <v>4619</v>
      </c>
      <c r="DF166">
        <v>270.09508399999999</v>
      </c>
      <c r="DG166">
        <v>470.74470873500002</v>
      </c>
      <c r="DH166">
        <v>470.9683</v>
      </c>
      <c r="DI166">
        <v>0.22359126499998183</v>
      </c>
      <c r="DJ166">
        <v>1955</v>
      </c>
      <c r="DM166">
        <v>204.07462200000001</v>
      </c>
      <c r="DN166">
        <v>1006.5026034700001</v>
      </c>
      <c r="DP166">
        <v>1684</v>
      </c>
      <c r="DR166">
        <v>503.75493973500005</v>
      </c>
      <c r="DS166" t="s">
        <v>74</v>
      </c>
    </row>
    <row r="167" spans="4:125">
      <c r="D167">
        <v>1189</v>
      </c>
      <c r="E167">
        <v>1</v>
      </c>
      <c r="F167">
        <v>80</v>
      </c>
      <c r="G167" t="s">
        <v>451</v>
      </c>
      <c r="I167" t="s">
        <v>452</v>
      </c>
      <c r="J167">
        <v>6.1199999999999997E-5</v>
      </c>
      <c r="K167">
        <v>192.2</v>
      </c>
      <c r="L167">
        <v>2</v>
      </c>
      <c r="M167">
        <v>549.71649780303596</v>
      </c>
      <c r="N167">
        <v>549.71909096838499</v>
      </c>
      <c r="O167">
        <v>1098.42571913607</v>
      </c>
      <c r="P167">
        <v>1098.43090547</v>
      </c>
      <c r="Q167">
        <v>-4.7215841272269001</v>
      </c>
      <c r="R167" t="s">
        <v>30</v>
      </c>
      <c r="S167" t="s">
        <v>31</v>
      </c>
      <c r="T167">
        <v>192.24880965752999</v>
      </c>
      <c r="U167">
        <v>192.24880965752999</v>
      </c>
      <c r="V167" s="9" t="s">
        <v>32</v>
      </c>
      <c r="W167" s="9" t="s">
        <v>33</v>
      </c>
      <c r="X167" s="9" t="s">
        <v>453</v>
      </c>
      <c r="Y167" s="9" t="s">
        <v>454</v>
      </c>
      <c r="Z167">
        <v>29.9908</v>
      </c>
      <c r="AB167">
        <v>1097.4184</v>
      </c>
      <c r="AC167">
        <v>1097.4236000000001</v>
      </c>
      <c r="AD167">
        <v>936.37810547000004</v>
      </c>
      <c r="AE167">
        <v>936.49649999999997</v>
      </c>
      <c r="AF167">
        <v>182500</v>
      </c>
      <c r="AG167">
        <v>0.11839452999993227</v>
      </c>
      <c r="AH167" s="598">
        <v>919.35153146999994</v>
      </c>
      <c r="AI167" s="843">
        <v>919.35153146999994</v>
      </c>
      <c r="AJ167" s="844"/>
      <c r="AK167" s="844">
        <v>0</v>
      </c>
      <c r="AL167" s="852">
        <v>894.35628346999999</v>
      </c>
      <c r="AM167" s="852">
        <v>894.35628346999999</v>
      </c>
      <c r="AN167" s="852"/>
      <c r="AO167">
        <v>0</v>
      </c>
      <c r="AP167">
        <v>468.69269073500004</v>
      </c>
      <c r="AQ167">
        <v>468.8605</v>
      </c>
      <c r="AR167">
        <v>6396000</v>
      </c>
      <c r="AS167">
        <v>0.16780926499995985</v>
      </c>
      <c r="AT167">
        <v>460.17940373499999</v>
      </c>
      <c r="AU167">
        <v>460.34609999999998</v>
      </c>
      <c r="AV167">
        <v>3224000</v>
      </c>
      <c r="AW167">
        <v>0.16669626499998458</v>
      </c>
      <c r="AX167">
        <v>439.16849073499998</v>
      </c>
      <c r="AY167">
        <v>439.26130000000001</v>
      </c>
      <c r="AZ167">
        <v>17490</v>
      </c>
      <c r="BA167">
        <v>9.2809265000028063E-2</v>
      </c>
      <c r="BB167">
        <v>918.36752546999992</v>
      </c>
      <c r="BC167" t="s">
        <v>74</v>
      </c>
      <c r="BF167">
        <v>459.68740073499998</v>
      </c>
      <c r="BG167" t="s">
        <v>74</v>
      </c>
      <c r="BJ167">
        <v>1099.43818147</v>
      </c>
      <c r="BK167">
        <v>1.0072760000000001</v>
      </c>
      <c r="BL167">
        <v>162.05279999999999</v>
      </c>
      <c r="BM167">
        <v>179.079374</v>
      </c>
      <c r="BN167">
        <v>221.10120000000001</v>
      </c>
      <c r="BO167">
        <v>204.07462200000001</v>
      </c>
      <c r="BP167">
        <v>180.06338</v>
      </c>
      <c r="BQ167">
        <v>1099.4381520000002</v>
      </c>
      <c r="BR167">
        <v>468.69267600000012</v>
      </c>
      <c r="BS167">
        <v>18.010565</v>
      </c>
      <c r="BT167">
        <v>36.021129999999999</v>
      </c>
      <c r="BU167">
        <v>54.031694999999999</v>
      </c>
      <c r="BV167">
        <v>150.05282399999999</v>
      </c>
      <c r="BW167">
        <v>540.71380823499999</v>
      </c>
      <c r="BX167">
        <v>540.71380823499999</v>
      </c>
      <c r="BY167">
        <v>0</v>
      </c>
      <c r="CA167">
        <v>531.70852573499997</v>
      </c>
      <c r="CB167" t="s">
        <v>74</v>
      </c>
      <c r="CE167">
        <v>522.70324323500006</v>
      </c>
      <c r="CF167" t="s">
        <v>74</v>
      </c>
      <c r="CI167" s="46">
        <v>474.69267873500002</v>
      </c>
      <c r="CJ167">
        <v>474.50150000000002</v>
      </c>
      <c r="CK167">
        <v>-0.19117873499999405</v>
      </c>
      <c r="CL167">
        <v>16100</v>
      </c>
      <c r="CM167">
        <v>120.04226</v>
      </c>
      <c r="CN167">
        <v>489.69796073500004</v>
      </c>
      <c r="CO167">
        <v>489.81979999999999</v>
      </c>
      <c r="CP167">
        <v>0.12183926499994868</v>
      </c>
      <c r="CQ167">
        <v>428800</v>
      </c>
      <c r="CS167">
        <v>1189</v>
      </c>
      <c r="CW167">
        <v>630.74549073499998</v>
      </c>
      <c r="CX167">
        <v>630.74549073499998</v>
      </c>
      <c r="CY167" t="s">
        <v>74</v>
      </c>
      <c r="DA167">
        <v>90.031694999999999</v>
      </c>
      <c r="DB167">
        <v>504.703243235</v>
      </c>
      <c r="DC167">
        <v>504.47579999999999</v>
      </c>
      <c r="DD167">
        <v>-0.22744323500000974</v>
      </c>
      <c r="DE167">
        <v>14370</v>
      </c>
      <c r="DF167">
        <v>270.09508399999999</v>
      </c>
      <c r="DG167">
        <v>414.67154873499999</v>
      </c>
      <c r="DH167">
        <v>414.3766</v>
      </c>
      <c r="DI167">
        <v>-0.2949487349999913</v>
      </c>
      <c r="DJ167">
        <v>4569</v>
      </c>
      <c r="DM167">
        <v>204.07462200000001</v>
      </c>
      <c r="DN167">
        <v>894.35628346999999</v>
      </c>
      <c r="DP167">
        <v>1189</v>
      </c>
      <c r="DR167">
        <v>447.68177973500002</v>
      </c>
      <c r="DS167">
        <v>447.59410000000003</v>
      </c>
      <c r="DT167">
        <v>3760</v>
      </c>
      <c r="DU167">
        <v>-8.7679734999994707E-2</v>
      </c>
    </row>
    <row r="168" spans="4:125">
      <c r="D168">
        <v>1603</v>
      </c>
      <c r="E168">
        <v>1</v>
      </c>
      <c r="F168">
        <v>133</v>
      </c>
      <c r="G168" t="s">
        <v>28</v>
      </c>
      <c r="I168" t="s">
        <v>29</v>
      </c>
      <c r="J168">
        <v>1.88E-5</v>
      </c>
      <c r="K168">
        <v>354.2</v>
      </c>
      <c r="L168">
        <v>2</v>
      </c>
      <c r="M168">
        <v>719.85041831724595</v>
      </c>
      <c r="N168">
        <v>719.85337096838498</v>
      </c>
      <c r="O168">
        <v>1438.69356016449</v>
      </c>
      <c r="P168">
        <v>1438.69946547</v>
      </c>
      <c r="Q168">
        <v>-4.1046136802019797</v>
      </c>
      <c r="R168" t="s">
        <v>30</v>
      </c>
      <c r="S168" t="s">
        <v>31</v>
      </c>
      <c r="T168">
        <v>354.197849792809</v>
      </c>
      <c r="U168">
        <v>354.197849792809</v>
      </c>
      <c r="V168" s="9" t="s">
        <v>32</v>
      </c>
      <c r="W168" s="9" t="s">
        <v>33</v>
      </c>
      <c r="X168" s="9" t="s">
        <v>34</v>
      </c>
      <c r="Y168" s="9" t="s">
        <v>35</v>
      </c>
      <c r="Z168">
        <v>34.291800000000002</v>
      </c>
      <c r="AB168">
        <v>1437.6863000000001</v>
      </c>
      <c r="AC168">
        <v>1437.6922</v>
      </c>
      <c r="AD168">
        <v>1276.64666547</v>
      </c>
      <c r="AE168">
        <v>1276.7574</v>
      </c>
      <c r="AF168">
        <v>9230</v>
      </c>
      <c r="AG168">
        <v>0.11073452999994515</v>
      </c>
      <c r="AH168" s="598">
        <v>1259.62009147</v>
      </c>
      <c r="AI168" s="843">
        <v>1259.62009147</v>
      </c>
      <c r="AJ168" s="844"/>
      <c r="AK168" s="844">
        <v>0</v>
      </c>
      <c r="AL168" s="852">
        <v>1234.6248434699999</v>
      </c>
      <c r="AM168" s="852">
        <v>1234.6248434699999</v>
      </c>
      <c r="AN168" s="852"/>
      <c r="AO168">
        <v>0</v>
      </c>
      <c r="AP168">
        <v>638.82697073500003</v>
      </c>
      <c r="AQ168">
        <v>639.15989999999999</v>
      </c>
      <c r="AR168">
        <v>1848000</v>
      </c>
      <c r="AS168">
        <v>0.33292926499996156</v>
      </c>
      <c r="AT168">
        <v>630.31368373500004</v>
      </c>
      <c r="AU168">
        <v>630.19740000000002</v>
      </c>
      <c r="AV168">
        <v>143200</v>
      </c>
      <c r="AW168">
        <v>-0.11628373500002454</v>
      </c>
      <c r="AX168">
        <v>609.30277073499997</v>
      </c>
      <c r="AY168">
        <v>609.42859999999996</v>
      </c>
      <c r="AZ168">
        <v>1476</v>
      </c>
      <c r="BA168">
        <v>0.12582926499999303</v>
      </c>
      <c r="BB168">
        <v>1258.6360854699999</v>
      </c>
      <c r="BC168" t="s">
        <v>74</v>
      </c>
      <c r="BF168">
        <v>629.82168073499997</v>
      </c>
      <c r="BG168">
        <v>630.19740000000002</v>
      </c>
      <c r="BH168">
        <v>143200</v>
      </c>
      <c r="BI168">
        <v>0.37571926500004338</v>
      </c>
      <c r="BJ168">
        <v>1439.70674147</v>
      </c>
      <c r="BK168">
        <v>1.0072760000000001</v>
      </c>
      <c r="BL168">
        <v>162.05279999999999</v>
      </c>
      <c r="BM168">
        <v>179.079374</v>
      </c>
      <c r="BN168">
        <v>221.10120000000001</v>
      </c>
      <c r="BO168">
        <v>204.07462200000001</v>
      </c>
      <c r="BP168">
        <v>180.06338</v>
      </c>
      <c r="BQ168">
        <v>1439.7067520000001</v>
      </c>
      <c r="BR168">
        <v>638.82697600000006</v>
      </c>
      <c r="BS168">
        <v>18.010565</v>
      </c>
      <c r="BT168">
        <v>36.021129999999999</v>
      </c>
      <c r="BU168">
        <v>54.031694999999999</v>
      </c>
      <c r="BV168">
        <v>150.05282399999999</v>
      </c>
      <c r="BW168">
        <v>710.84808823499998</v>
      </c>
      <c r="BX168" t="s">
        <v>74</v>
      </c>
      <c r="CA168">
        <v>701.84280573499996</v>
      </c>
      <c r="CB168" t="s">
        <v>74</v>
      </c>
      <c r="CC168" t="e">
        <v>#VALUE!</v>
      </c>
      <c r="CE168">
        <v>692.83752323500005</v>
      </c>
      <c r="CF168">
        <v>693.05359999999996</v>
      </c>
      <c r="CG168">
        <v>0.21607676499991157</v>
      </c>
      <c r="CH168">
        <v>14530</v>
      </c>
      <c r="CI168">
        <v>644.82695873500006</v>
      </c>
      <c r="CJ168">
        <v>644.65779999999995</v>
      </c>
      <c r="CK168">
        <v>-0.16915873500011003</v>
      </c>
      <c r="CL168">
        <v>9300</v>
      </c>
      <c r="CM168">
        <v>120.04226</v>
      </c>
      <c r="CN168">
        <v>659.83224073500003</v>
      </c>
      <c r="CO168">
        <v>660.23659999999995</v>
      </c>
      <c r="CP168">
        <v>0.40435926499992547</v>
      </c>
      <c r="CQ168">
        <v>187800</v>
      </c>
      <c r="CS168">
        <v>1603</v>
      </c>
      <c r="CW168">
        <v>800.87977073499997</v>
      </c>
      <c r="CX168" t="s">
        <v>778</v>
      </c>
      <c r="DA168">
        <v>90.031694999999999</v>
      </c>
      <c r="DB168">
        <v>674.83752323500005</v>
      </c>
      <c r="DC168">
        <v>674.68060000000003</v>
      </c>
      <c r="DD168">
        <v>-0.15692323500002203</v>
      </c>
      <c r="DE168">
        <v>22970</v>
      </c>
      <c r="DF168">
        <v>270.09508399999999</v>
      </c>
      <c r="DG168">
        <v>584.80582873499998</v>
      </c>
      <c r="DH168">
        <v>584.7441</v>
      </c>
      <c r="DI168">
        <v>-6.1728734999974222E-2</v>
      </c>
      <c r="DJ168">
        <v>2878</v>
      </c>
      <c r="DM168">
        <v>204.07462200000001</v>
      </c>
      <c r="DN168">
        <v>1234.6248434699999</v>
      </c>
      <c r="DO168" t="s">
        <v>74</v>
      </c>
      <c r="DP168">
        <v>1603</v>
      </c>
      <c r="DR168">
        <v>617.81605973499995</v>
      </c>
      <c r="DS168">
        <v>618.06889999999999</v>
      </c>
      <c r="DT168">
        <v>2760</v>
      </c>
      <c r="DU168">
        <v>0.25284026500003165</v>
      </c>
    </row>
    <row r="169" spans="4:125">
      <c r="AH169" s="598"/>
      <c r="AI169" s="843"/>
      <c r="AJ169" s="844"/>
      <c r="AK169" s="844"/>
      <c r="AL169" s="852"/>
      <c r="AM169" s="852"/>
      <c r="AN169" s="852"/>
      <c r="BB169">
        <v>-180.06338</v>
      </c>
      <c r="BF169" t="e">
        <v>#DIV/0!</v>
      </c>
      <c r="BJ169">
        <v>-1.0072760000000001</v>
      </c>
      <c r="BK169">
        <v>1.0072760000000001</v>
      </c>
      <c r="BL169">
        <v>162.05279999999999</v>
      </c>
      <c r="BM169">
        <v>179.079374</v>
      </c>
      <c r="BN169">
        <v>221.10120000000001</v>
      </c>
      <c r="BO169">
        <v>204.07462200000001</v>
      </c>
      <c r="BP169">
        <v>180.06338</v>
      </c>
      <c r="BS169">
        <v>18.010565</v>
      </c>
      <c r="BT169">
        <v>36.021129999999999</v>
      </c>
      <c r="BU169">
        <v>54.031694999999999</v>
      </c>
      <c r="BV169">
        <v>150.05282399999999</v>
      </c>
      <c r="BW169" t="e">
        <v>#DIV/0!</v>
      </c>
      <c r="CA169" t="e">
        <v>#DIV/0!</v>
      </c>
      <c r="CE169" t="e">
        <v>#DIV/0!</v>
      </c>
      <c r="CI169" t="e">
        <v>#DIV/0!</v>
      </c>
      <c r="CM169">
        <v>120.04226</v>
      </c>
      <c r="CN169" t="e">
        <v>#DIV/0!</v>
      </c>
      <c r="CW169" t="e">
        <v>#DIV/0!</v>
      </c>
      <c r="DA169">
        <v>90.031694999999999</v>
      </c>
      <c r="DB169" t="e">
        <v>#DIV/0!</v>
      </c>
      <c r="DM169">
        <v>204.07462200000001</v>
      </c>
      <c r="DN169">
        <v>1234.6248434699999</v>
      </c>
      <c r="DR169" t="e">
        <v>#DIV/0!</v>
      </c>
    </row>
    <row r="170" spans="4:125">
      <c r="D170">
        <v>34</v>
      </c>
      <c r="E170">
        <v>6</v>
      </c>
      <c r="F170">
        <v>24</v>
      </c>
      <c r="G170" t="s">
        <v>779</v>
      </c>
      <c r="I170" t="s">
        <v>780</v>
      </c>
      <c r="J170">
        <v>6.62E-3</v>
      </c>
      <c r="K170">
        <v>106.9</v>
      </c>
      <c r="L170">
        <v>2</v>
      </c>
      <c r="M170">
        <v>512.74766819477895</v>
      </c>
      <c r="N170">
        <v>512.74932846838499</v>
      </c>
      <c r="O170">
        <v>1024.4880599195601</v>
      </c>
      <c r="P170">
        <v>1024.49138047</v>
      </c>
      <c r="Q170">
        <v>-3.2411697217712998</v>
      </c>
      <c r="R170" t="s">
        <v>30</v>
      </c>
      <c r="S170" t="s">
        <v>781</v>
      </c>
      <c r="T170">
        <v>106.88471527243399</v>
      </c>
      <c r="U170">
        <v>106.88471527243399</v>
      </c>
      <c r="V170" t="s">
        <v>32</v>
      </c>
      <c r="W170" t="s">
        <v>782</v>
      </c>
      <c r="X170" t="s">
        <v>783</v>
      </c>
      <c r="Y170" t="s">
        <v>784</v>
      </c>
      <c r="Z170">
        <v>19.4772</v>
      </c>
      <c r="AB170">
        <v>1023.4808</v>
      </c>
      <c r="AC170">
        <v>1023.4841</v>
      </c>
      <c r="AD170">
        <v>862.43858047000003</v>
      </c>
      <c r="AE170">
        <v>862.74220000000003</v>
      </c>
      <c r="AF170">
        <v>24.3</v>
      </c>
      <c r="AG170">
        <v>0.30361952999999176</v>
      </c>
      <c r="AH170" s="598">
        <v>845.41200646999994</v>
      </c>
      <c r="AI170" s="843">
        <v>845.41200646999994</v>
      </c>
      <c r="AJ170" s="844"/>
      <c r="AK170" s="844">
        <v>0</v>
      </c>
      <c r="AL170" s="852">
        <v>820.41675846999999</v>
      </c>
      <c r="AM170" s="852">
        <v>820.41675846999999</v>
      </c>
      <c r="AN170" s="852"/>
      <c r="AO170">
        <v>0</v>
      </c>
      <c r="AP170">
        <v>431.72292823500004</v>
      </c>
      <c r="AQ170">
        <v>431.30509999999998</v>
      </c>
      <c r="AR170">
        <v>139.9</v>
      </c>
      <c r="AS170">
        <v>-0.41782823500005861</v>
      </c>
      <c r="AT170">
        <v>423.20964123499999</v>
      </c>
      <c r="AU170">
        <v>423.57580000000002</v>
      </c>
      <c r="AV170">
        <v>98.38</v>
      </c>
      <c r="AW170">
        <v>0.36615876500002287</v>
      </c>
      <c r="AX170">
        <v>402.19872823499998</v>
      </c>
      <c r="BB170">
        <v>844.42800046999992</v>
      </c>
      <c r="BF170">
        <v>422.71763823499998</v>
      </c>
      <c r="BJ170">
        <v>1025.49865647</v>
      </c>
      <c r="BK170">
        <v>1.0072760000000001</v>
      </c>
      <c r="BL170">
        <v>162.05279999999999</v>
      </c>
      <c r="BM170">
        <v>179.079374</v>
      </c>
      <c r="BN170">
        <v>221.10120000000001</v>
      </c>
      <c r="BO170">
        <v>204.07462200000001</v>
      </c>
      <c r="BS170">
        <v>18.010565</v>
      </c>
      <c r="BT170">
        <v>36.021129999999999</v>
      </c>
      <c r="BU170">
        <v>54.031694999999999</v>
      </c>
      <c r="BV170">
        <v>150.05282399999999</v>
      </c>
      <c r="BW170">
        <v>503.74404573499999</v>
      </c>
      <c r="CA170">
        <v>494.73876323500002</v>
      </c>
      <c r="CE170">
        <v>485.733480735</v>
      </c>
      <c r="CI170">
        <v>437.72291623500001</v>
      </c>
      <c r="CM170">
        <v>120.04226</v>
      </c>
      <c r="CN170">
        <v>452.72819823500004</v>
      </c>
      <c r="CS170">
        <v>34</v>
      </c>
      <c r="CW170">
        <v>593.77572823499997</v>
      </c>
      <c r="CX170">
        <v>593.48</v>
      </c>
      <c r="CY170">
        <v>-0.29572823499995593</v>
      </c>
      <c r="CZ170">
        <v>235.8</v>
      </c>
      <c r="DA170">
        <v>90.031694999999999</v>
      </c>
      <c r="DB170">
        <v>467.733480735</v>
      </c>
      <c r="DC170">
        <v>467.5582</v>
      </c>
      <c r="DD170">
        <v>-0.17528073500000119</v>
      </c>
      <c r="DE170">
        <v>165.1</v>
      </c>
      <c r="DM170">
        <v>204.07462200000001</v>
      </c>
      <c r="DN170">
        <v>1234.6248434699999</v>
      </c>
      <c r="DR170">
        <v>410.71201723500002</v>
      </c>
    </row>
    <row r="171" spans="4:125">
      <c r="AH171" s="598"/>
      <c r="AI171" s="598"/>
      <c r="AJ171" s="598"/>
      <c r="AK171" s="598"/>
      <c r="AL171" s="598"/>
      <c r="AM171" s="598"/>
      <c r="AN171" s="598"/>
    </row>
  </sheetData>
  <mergeCells count="5">
    <mergeCell ref="BJ59:BJ60"/>
    <mergeCell ref="BQ59:BQ60"/>
    <mergeCell ref="BJ109:BJ110"/>
    <mergeCell ref="BJ141:BJ142"/>
    <mergeCell ref="BQ141:BQ142"/>
  </mergeCells>
  <hyperlinks>
    <hyperlink ref="Q53" r:id="rId1" xr:uid="{9435E663-7B51-446F-A51C-AAF6902A5D1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Content</vt:lpstr>
      <vt:lpstr>CID_C +162 KGTDVQAWIR</vt:lpstr>
      <vt:lpstr>HCD_C +162 KGTDVQAWIR</vt:lpstr>
      <vt:lpstr>CID_C+162ELAAAMK</vt:lpstr>
      <vt:lpstr>CID_RC +162 ELAAAMK</vt:lpstr>
      <vt:lpstr>CID RC +162 ELAAAMK</vt:lpstr>
      <vt:lpstr>CID_WWC +162 NDGR</vt:lpstr>
      <vt:lpstr>SLGNWVC+162AAK</vt:lpstr>
      <vt:lpstr>NL from precursors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 Buchowiecka I51</dc:creator>
  <cp:lastModifiedBy>Alicja Buchowiecka I51</cp:lastModifiedBy>
  <dcterms:created xsi:type="dcterms:W3CDTF">2024-06-01T13:42:26Z</dcterms:created>
  <dcterms:modified xsi:type="dcterms:W3CDTF">2024-06-01T23:28:58Z</dcterms:modified>
</cp:coreProperties>
</file>