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oelstierlin/Desktop/Drone Paper 1 CO2/"/>
    </mc:Choice>
  </mc:AlternateContent>
  <xr:revisionPtr revIDLastSave="0" documentId="13_ncr:1_{47212BDA-5271-CE43-B5B6-B5AA9FF80F60}" xr6:coauthVersionLast="47" xr6:coauthVersionMax="47" xr10:uidLastSave="{00000000-0000-0000-0000-000000000000}"/>
  <bookViews>
    <workbookView xWindow="4120" yWindow="760" windowWidth="30440" windowHeight="21580" xr2:uid="{69F74768-EC32-E84D-9E68-7F8AF421C306}"/>
  </bookViews>
  <sheets>
    <sheet name="CO2 emission" sheetId="2" r:id="rId1"/>
    <sheet name="Time for Distance City and Flat" sheetId="1" r:id="rId2"/>
    <sheet name="Time for Distance Mountain" sheetId="3" r:id="rId3"/>
    <sheet name="Efficiency" sheetId="4" r:id="rId4"/>
  </sheets>
  <definedNames>
    <definedName name="_xlchart.v1.0" hidden="1">'Time for Distance City and Flat'!$J$1:$J$2</definedName>
    <definedName name="_xlchart.v1.1" hidden="1">'Time for Distance City and Flat'!$J$3:$J$11</definedName>
    <definedName name="_xlchart.v1.2" hidden="1">'Time for Distance City and Flat'!$K$1:$K$2</definedName>
    <definedName name="_xlchart.v1.3" hidden="1">'Time for Distance City and Flat'!$K$3:$K$11</definedName>
    <definedName name="_xlchart.v1.4" hidden="1">'Time for Distance City and Flat'!$L$2</definedName>
    <definedName name="_xlchart.v1.5" hidden="1">'Time for Distance City and Flat'!$L$3:$L$11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4" l="1"/>
  <c r="M46" i="4"/>
  <c r="L46" i="4"/>
  <c r="N45" i="4"/>
  <c r="M45" i="4"/>
  <c r="L45" i="4"/>
  <c r="N44" i="4"/>
  <c r="M44" i="4"/>
  <c r="L44" i="4"/>
  <c r="N43" i="4"/>
  <c r="M43" i="4"/>
  <c r="L43" i="4"/>
  <c r="N42" i="4"/>
  <c r="M42" i="4"/>
  <c r="L42" i="4"/>
  <c r="N41" i="4"/>
  <c r="M41" i="4"/>
  <c r="L41" i="4"/>
  <c r="N40" i="4"/>
  <c r="M40" i="4"/>
  <c r="L40" i="4"/>
  <c r="N39" i="4"/>
  <c r="M39" i="4"/>
  <c r="L39" i="4"/>
  <c r="N38" i="4"/>
  <c r="M38" i="4"/>
  <c r="L38" i="4"/>
  <c r="N37" i="4"/>
  <c r="M37" i="4"/>
  <c r="L37" i="4"/>
  <c r="N36" i="4"/>
  <c r="M36" i="4"/>
  <c r="L36" i="4"/>
  <c r="L22" i="4"/>
  <c r="G37" i="4"/>
  <c r="G38" i="4"/>
  <c r="G39" i="4"/>
  <c r="G40" i="4"/>
  <c r="G41" i="4"/>
  <c r="G42" i="4"/>
  <c r="G43" i="4"/>
  <c r="G44" i="4"/>
  <c r="G45" i="4"/>
  <c r="G46" i="4"/>
  <c r="G36" i="4"/>
  <c r="F37" i="4"/>
  <c r="F38" i="4"/>
  <c r="F39" i="4"/>
  <c r="F40" i="4"/>
  <c r="F41" i="4"/>
  <c r="F42" i="4"/>
  <c r="F43" i="4"/>
  <c r="F44" i="4"/>
  <c r="F45" i="4"/>
  <c r="F46" i="4"/>
  <c r="F36" i="4"/>
  <c r="E37" i="4"/>
  <c r="E38" i="4"/>
  <c r="E39" i="4"/>
  <c r="E40" i="4"/>
  <c r="E41" i="4"/>
  <c r="E42" i="4"/>
  <c r="E43" i="4"/>
  <c r="E44" i="4"/>
  <c r="E45" i="4"/>
  <c r="E46" i="4"/>
  <c r="E36" i="4"/>
  <c r="E14" i="4"/>
  <c r="L21" i="4"/>
  <c r="M21" i="4"/>
  <c r="N21" i="4"/>
  <c r="M22" i="4"/>
  <c r="N22" i="4"/>
  <c r="L23" i="4"/>
  <c r="M23" i="4"/>
  <c r="N23" i="4"/>
  <c r="L24" i="4"/>
  <c r="M24" i="4"/>
  <c r="N24" i="4"/>
  <c r="L25" i="4"/>
  <c r="M25" i="4"/>
  <c r="N25" i="4"/>
  <c r="L26" i="4"/>
  <c r="M26" i="4"/>
  <c r="N26" i="4"/>
  <c r="L16" i="4"/>
  <c r="N20" i="4"/>
  <c r="M20" i="4"/>
  <c r="L20" i="4"/>
  <c r="N19" i="4"/>
  <c r="M19" i="4"/>
  <c r="L19" i="4"/>
  <c r="N18" i="4"/>
  <c r="M18" i="4"/>
  <c r="L18" i="4"/>
  <c r="N17" i="4"/>
  <c r="M17" i="4"/>
  <c r="L17" i="4"/>
  <c r="N16" i="4"/>
  <c r="M16" i="4"/>
  <c r="N15" i="4"/>
  <c r="M15" i="4"/>
  <c r="L15" i="4"/>
  <c r="N14" i="4"/>
  <c r="M14" i="4"/>
  <c r="L14" i="4"/>
  <c r="N4" i="4"/>
  <c r="N5" i="4"/>
  <c r="N6" i="4"/>
  <c r="N7" i="4"/>
  <c r="N8" i="4"/>
  <c r="N9" i="4"/>
  <c r="N3" i="4"/>
  <c r="M4" i="4"/>
  <c r="M5" i="4"/>
  <c r="M6" i="4"/>
  <c r="M7" i="4"/>
  <c r="M8" i="4"/>
  <c r="M9" i="4"/>
  <c r="M3" i="4"/>
  <c r="L4" i="4"/>
  <c r="L5" i="4"/>
  <c r="L6" i="4"/>
  <c r="L7" i="4"/>
  <c r="L8" i="4"/>
  <c r="L9" i="4"/>
  <c r="L3" i="4"/>
  <c r="G15" i="4"/>
  <c r="G16" i="4"/>
  <c r="G17" i="4"/>
  <c r="G18" i="4"/>
  <c r="G19" i="4"/>
  <c r="G20" i="4"/>
  <c r="G21" i="4"/>
  <c r="G22" i="4"/>
  <c r="G23" i="4"/>
  <c r="G24" i="4"/>
  <c r="G25" i="4"/>
  <c r="G26" i="4"/>
  <c r="G14" i="4"/>
  <c r="F15" i="4"/>
  <c r="F16" i="4"/>
  <c r="F17" i="4"/>
  <c r="F18" i="4"/>
  <c r="F19" i="4"/>
  <c r="F20" i="4"/>
  <c r="F21" i="4"/>
  <c r="F22" i="4"/>
  <c r="F23" i="4"/>
  <c r="F24" i="4"/>
  <c r="F25" i="4"/>
  <c r="F26" i="4"/>
  <c r="F14" i="4"/>
  <c r="E15" i="4"/>
  <c r="E16" i="4"/>
  <c r="E17" i="4"/>
  <c r="E18" i="4"/>
  <c r="E19" i="4"/>
  <c r="E20" i="4"/>
  <c r="E21" i="4"/>
  <c r="E22" i="4"/>
  <c r="E23" i="4"/>
  <c r="E24" i="4"/>
  <c r="E25" i="4"/>
  <c r="E26" i="4"/>
  <c r="B13" i="3" l="1"/>
  <c r="D13" i="3"/>
  <c r="D13" i="1"/>
  <c r="F13" i="1"/>
  <c r="H13" i="3"/>
  <c r="H11" i="3"/>
  <c r="H4" i="3"/>
  <c r="H5" i="3"/>
  <c r="H6" i="3"/>
  <c r="H7" i="3"/>
  <c r="H8" i="3"/>
  <c r="H9" i="3"/>
  <c r="H10" i="3"/>
  <c r="H3" i="3"/>
  <c r="J4" i="1"/>
  <c r="B27" i="2" l="1"/>
  <c r="D28" i="2"/>
  <c r="C28" i="2"/>
  <c r="B28" i="2"/>
  <c r="J3" i="1"/>
  <c r="K11" i="1"/>
  <c r="K4" i="1"/>
  <c r="K5" i="1"/>
  <c r="K6" i="1"/>
  <c r="K7" i="1"/>
  <c r="K8" i="1"/>
  <c r="K9" i="1"/>
  <c r="K10" i="1"/>
  <c r="K3" i="1"/>
  <c r="J5" i="1"/>
  <c r="J6" i="1"/>
  <c r="J7" i="1"/>
  <c r="J8" i="1"/>
  <c r="J9" i="1"/>
  <c r="J10" i="1"/>
  <c r="J11" i="1"/>
  <c r="D27" i="2"/>
  <c r="C27" i="2"/>
  <c r="J13" i="1" l="1"/>
  <c r="K13" i="1"/>
</calcChain>
</file>

<file path=xl/sharedStrings.xml><?xml version="1.0" encoding="utf-8"?>
<sst xmlns="http://schemas.openxmlformats.org/spreadsheetml/2006/main" count="116" uniqueCount="58">
  <si>
    <t>15.7g/kWh CO2 electricity from suisse renewable energy sources</t>
  </si>
  <si>
    <t>29.8g/kWh CO2 emisson electricity from suisse energymix</t>
  </si>
  <si>
    <t xml:space="preserve">2640g/L CO2 emission from Diesel </t>
  </si>
  <si>
    <t>6.04 L/100km Diesel consumption over the whole fleet of Dr Risch Diesel Cars. (Number cars / energy consumption average)</t>
  </si>
  <si>
    <t>Conventional Car (g/km CO2)</t>
  </si>
  <si>
    <t>Electric Car (g/km, CO2)</t>
  </si>
  <si>
    <t>Drone (g/km, CO2)</t>
  </si>
  <si>
    <t>Drive</t>
  </si>
  <si>
    <t>Mean</t>
  </si>
  <si>
    <t>Drone</t>
  </si>
  <si>
    <t>Time travelled (min)</t>
  </si>
  <si>
    <t>Distance covered (km)</t>
  </si>
  <si>
    <t>Buchs - Mels</t>
  </si>
  <si>
    <t>Buchs  - Chur</t>
  </si>
  <si>
    <t>Buchs - Vaduz</t>
  </si>
  <si>
    <t>Buchs - Stephanshorn</t>
  </si>
  <si>
    <t>Meilen - Zürich</t>
  </si>
  <si>
    <t>Meilen - Rapperswil</t>
  </si>
  <si>
    <t>Chur - Grüsch</t>
  </si>
  <si>
    <t>Glarus - Walenstadt</t>
  </si>
  <si>
    <t>Zürich Tiefenbrunnen - Zürich Oerlikon</t>
  </si>
  <si>
    <t>Car heavy traffic</t>
  </si>
  <si>
    <t>Car normal traffic</t>
  </si>
  <si>
    <t>Drone compared to car in normal traffic</t>
  </si>
  <si>
    <t>Drone compared to car in heavy traffic</t>
  </si>
  <si>
    <t>Route 1</t>
  </si>
  <si>
    <t>Route 2</t>
  </si>
  <si>
    <t>Route 3</t>
  </si>
  <si>
    <t>Route 4</t>
  </si>
  <si>
    <t>Route 5</t>
  </si>
  <si>
    <t>Route 6</t>
  </si>
  <si>
    <t>Route 7</t>
  </si>
  <si>
    <t>Route 8</t>
  </si>
  <si>
    <t>Route 9</t>
  </si>
  <si>
    <t>Standartabweichung</t>
  </si>
  <si>
    <t>Buchs - Malbun</t>
  </si>
  <si>
    <t>Buchs - Gaflei</t>
  </si>
  <si>
    <t>Davos - Landquart</t>
  </si>
  <si>
    <t>Meilen - Oetwil am See</t>
  </si>
  <si>
    <t>Lugano - Bidogno</t>
  </si>
  <si>
    <t>Albula - Bonaduz</t>
  </si>
  <si>
    <t>Chur - Arosa</t>
  </si>
  <si>
    <t>Buchs  - Wildhaus</t>
  </si>
  <si>
    <t>Saas-Fee -  Visp</t>
  </si>
  <si>
    <t>Car in mountainous terrain</t>
  </si>
  <si>
    <t>Drone compared to car in mountainous terrain</t>
  </si>
  <si>
    <t>Zeit Drone</t>
  </si>
  <si>
    <t xml:space="preserve">Probenanzahl Drone </t>
  </si>
  <si>
    <t xml:space="preserve">Probenanzahl Auto </t>
  </si>
  <si>
    <t>Zeit Auto</t>
  </si>
  <si>
    <t>CO2 Drone</t>
  </si>
  <si>
    <t>CO2 Auto</t>
  </si>
  <si>
    <t>CO2 E Car</t>
  </si>
  <si>
    <t>km Drone</t>
  </si>
  <si>
    <t>km Auto</t>
  </si>
  <si>
    <t>Pro Probe CO2</t>
  </si>
  <si>
    <t>Auto</t>
  </si>
  <si>
    <t>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</si>
</sst>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10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6" fontId="0" fillId="0" borderId="0" xfId="0" applyNumberFormat="1"/>
    <xf numFmtId="164" fontId="1" fillId="0" borderId="1" xfId="0" applyNumberFormat="1" applyFont="1" applyBorder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3C90E"/>
      <color rgb="FFAEAEAE"/>
      <color rgb="FF008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'CO2 emission'!$C$1</c:f>
              <c:strCache>
                <c:ptCount val="1"/>
                <c:pt idx="0">
                  <c:v>Electric Car (g/km, CO2)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76200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2</c:v>
              </c:pt>
            </c:numLit>
          </c:xVal>
          <c:yVal>
            <c:numRef>
              <c:f>'CO2 emission'!$C$27</c:f>
              <c:numCache>
                <c:formatCode>0.00</c:formatCode>
                <c:ptCount val="1"/>
                <c:pt idx="0">
                  <c:v>3.4254166666666666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C5-4925-B148-B047D3D57400}"/>
            </c:ext>
          </c:extLst>
        </c:ser>
        <c:ser>
          <c:idx val="1"/>
          <c:order val="1"/>
          <c:tx>
            <c:strRef>
              <c:f>'CO2 emission'!$B$1</c:f>
              <c:strCache>
                <c:ptCount val="1"/>
                <c:pt idx="0">
                  <c:v>Conventional Car (g/km CO2)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76200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4290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4BE-824E-B34A-64F379A93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'CO2 emission'!$B$27</c:f>
              <c:numCache>
                <c:formatCode>0.0</c:formatCode>
                <c:ptCount val="1"/>
                <c:pt idx="0">
                  <c:v>159.50833333333335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C5-4925-B148-B047D3D57400}"/>
            </c:ext>
          </c:extLst>
        </c:ser>
        <c:ser>
          <c:idx val="2"/>
          <c:order val="2"/>
          <c:tx>
            <c:strRef>
              <c:f>'CO2 emission'!$D$1</c:f>
              <c:strCache>
                <c:ptCount val="1"/>
                <c:pt idx="0">
                  <c:v>Drone (g/km, CO2)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76200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General</c:formatCode>
              <c:ptCount val="1"/>
              <c:pt idx="0">
                <c:v>3</c:v>
              </c:pt>
            </c:numLit>
          </c:xVal>
          <c:yVal>
            <c:numRef>
              <c:f>'CO2 emission'!$D$27</c:f>
              <c:numCache>
                <c:formatCode>0.00</c:formatCode>
                <c:ptCount val="1"/>
                <c:pt idx="0">
                  <c:v>8.8849999999999985E-2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C5-4925-B148-B047D3D57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8790432"/>
        <c:axId val="968790072"/>
      </c:scatterChart>
      <c:valAx>
        <c:axId val="968790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8790072"/>
        <c:crosses val="autoZero"/>
        <c:crossBetween val="midCat"/>
      </c:valAx>
      <c:valAx>
        <c:axId val="96879007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>
                    <a:latin typeface="Arial" panose="020B0604020202020204" pitchFamily="34" charset="0"/>
                    <a:cs typeface="Arial" panose="020B0604020202020204" pitchFamily="34" charset="0"/>
                  </a:rPr>
                  <a:t>CO2 emission (g/km)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8790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95688494194179E-2"/>
          <c:y val="0.10879629629629629"/>
          <c:w val="0.82092936890023882"/>
          <c:h val="0.7731481481481481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plosion val="17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48-4982-AC45-57350C5F8A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48-4982-AC45-57350C5F8A21}"/>
              </c:ext>
            </c:extLst>
          </c:dPt>
          <c:dPt>
            <c:idx val="2"/>
            <c:bubble3D val="0"/>
            <c:explosion val="29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C48-4982-AC45-57350C5F8A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C48-4982-AC45-57350C5F8A21}"/>
              </c:ext>
            </c:extLst>
          </c:dPt>
          <c:dLbls>
            <c:dLbl>
              <c:idx val="0"/>
              <c:layout>
                <c:manualLayout>
                  <c:x val="3.3161916067402923E-2"/>
                  <c:y val="-0.429661708953047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556AD65-BA6F-4E61-A667-454D06B29DC6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[RUBRIKENNAME]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27777777777772"/>
                      <c:h val="0.115601851851851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48-4982-AC45-57350C5F8A21}"/>
                </c:ext>
              </c:extLst>
            </c:dLbl>
            <c:dLbl>
              <c:idx val="1"/>
              <c:layout>
                <c:manualLayout>
                  <c:x val="0.16159907700994958"/>
                  <c:y val="-0.301322907553222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1E868848-3A35-495D-9CCE-7A83327B8F89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[RUBRIKENNAME]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52909011373576"/>
                      <c:h val="0.115601851851851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48-4982-AC45-57350C5F8A21}"/>
                </c:ext>
              </c:extLst>
            </c:dLbl>
            <c:dLbl>
              <c:idx val="2"/>
              <c:layout>
                <c:manualLayout>
                  <c:x val="0.44314695084273004"/>
                  <c:y val="8.533829104695203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96FA565-CEA5-4A2C-910F-4B628690CABE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[RUBRIKENNAME]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85294724455719"/>
                      <c:h val="0.305416666666666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C48-4982-AC45-57350C5F8A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8-4982-AC45-57350C5F8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 emission'!$B$1:$D$1</c:f>
              <c:strCache>
                <c:ptCount val="3"/>
                <c:pt idx="0">
                  <c:v>Conventional Car (g/km CO2)</c:v>
                </c:pt>
                <c:pt idx="1">
                  <c:v>Electric Car (g/km, CO2)</c:v>
                </c:pt>
                <c:pt idx="2">
                  <c:v>Drone (g/km, CO2)</c:v>
                </c:pt>
              </c:strCache>
            </c:strRef>
          </c:cat>
          <c:val>
            <c:numRef>
              <c:f>'CO2 emission'!$B$27:$D$27</c:f>
              <c:numCache>
                <c:formatCode>0.00</c:formatCode>
                <c:ptCount val="3"/>
                <c:pt idx="0" formatCode="0.0">
                  <c:v>159.50833333333335</c:v>
                </c:pt>
                <c:pt idx="1">
                  <c:v>3.4254166666666666</c:v>
                </c:pt>
                <c:pt idx="2">
                  <c:v>8.8849999999999985E-2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8-4982-AC45-57350C5F8A21}"/>
            </c:ext>
          </c:extLst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600"/>
              <a:t>Time</a:t>
            </a:r>
            <a:r>
              <a:rPr lang="de-CH" sz="1600" baseline="0"/>
              <a:t> travelle for different routes</a:t>
            </a:r>
            <a:endParaRPr lang="de-CH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 for Distance City and Flat'!$E$1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rgbClr val="0082B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'Time for Distance City and Flat'!$G$3:$G$11</c:f>
              <c:strCache>
                <c:ptCount val="9"/>
                <c:pt idx="0">
                  <c:v>Route 1</c:v>
                </c:pt>
                <c:pt idx="1">
                  <c:v>Route 2</c:v>
                </c:pt>
                <c:pt idx="2">
                  <c:v>Route 3</c:v>
                </c:pt>
                <c:pt idx="3">
                  <c:v>Route 4</c:v>
                </c:pt>
                <c:pt idx="4">
                  <c:v>Route 5</c:v>
                </c:pt>
                <c:pt idx="5">
                  <c:v>Route 6</c:v>
                </c:pt>
                <c:pt idx="6">
                  <c:v>Route 7</c:v>
                </c:pt>
                <c:pt idx="7">
                  <c:v>Route 8</c:v>
                </c:pt>
                <c:pt idx="8">
                  <c:v>Route 9</c:v>
                </c:pt>
              </c:strCache>
            </c:strRef>
          </c:cat>
          <c:val>
            <c:numRef>
              <c:f>'Time for Distance City and Flat'!$E$3:$E$11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23</c:v>
                </c:pt>
                <c:pt idx="7">
                  <c:v>32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24-4D13-A543-9F113142BD4B}"/>
            </c:ext>
          </c:extLst>
        </c:ser>
        <c:ser>
          <c:idx val="1"/>
          <c:order val="1"/>
          <c:tx>
            <c:strRef>
              <c:f>'Time for Distance City and Flat'!$C$1</c:f>
              <c:strCache>
                <c:ptCount val="1"/>
                <c:pt idx="0">
                  <c:v>Car normal traffic</c:v>
                </c:pt>
              </c:strCache>
            </c:strRef>
          </c:tx>
          <c:spPr>
            <a:solidFill>
              <a:srgbClr val="93C90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'Time for Distance City and Flat'!$G$3:$G$11</c:f>
              <c:strCache>
                <c:ptCount val="9"/>
                <c:pt idx="0">
                  <c:v>Route 1</c:v>
                </c:pt>
                <c:pt idx="1">
                  <c:v>Route 2</c:v>
                </c:pt>
                <c:pt idx="2">
                  <c:v>Route 3</c:v>
                </c:pt>
                <c:pt idx="3">
                  <c:v>Route 4</c:v>
                </c:pt>
                <c:pt idx="4">
                  <c:v>Route 5</c:v>
                </c:pt>
                <c:pt idx="5">
                  <c:v>Route 6</c:v>
                </c:pt>
                <c:pt idx="6">
                  <c:v>Route 7</c:v>
                </c:pt>
                <c:pt idx="7">
                  <c:v>Route 8</c:v>
                </c:pt>
                <c:pt idx="8">
                  <c:v>Route 9</c:v>
                </c:pt>
              </c:strCache>
            </c:strRef>
          </c:cat>
          <c:val>
            <c:numRef>
              <c:f>'Time for Distance City and Flat'!$C$3:$C$11</c:f>
              <c:numCache>
                <c:formatCode>General</c:formatCode>
                <c:ptCount val="9"/>
                <c:pt idx="0">
                  <c:v>7</c:v>
                </c:pt>
                <c:pt idx="1">
                  <c:v>18</c:v>
                </c:pt>
                <c:pt idx="2">
                  <c:v>23</c:v>
                </c:pt>
                <c:pt idx="3">
                  <c:v>24</c:v>
                </c:pt>
                <c:pt idx="4">
                  <c:v>22</c:v>
                </c:pt>
                <c:pt idx="5">
                  <c:v>19</c:v>
                </c:pt>
                <c:pt idx="6">
                  <c:v>31</c:v>
                </c:pt>
                <c:pt idx="7">
                  <c:v>37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24-4D13-A543-9F113142BD4B}"/>
            </c:ext>
          </c:extLst>
        </c:ser>
        <c:ser>
          <c:idx val="2"/>
          <c:order val="2"/>
          <c:tx>
            <c:strRef>
              <c:f>'Time for Distance City and Flat'!$A$1</c:f>
              <c:strCache>
                <c:ptCount val="1"/>
                <c:pt idx="0">
                  <c:v>Car heavy traffic</c:v>
                </c:pt>
              </c:strCache>
            </c:strRef>
          </c:tx>
          <c:spPr>
            <a:solidFill>
              <a:srgbClr val="AEAE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'Time for Distance City and Flat'!$G$3:$G$11</c:f>
              <c:strCache>
                <c:ptCount val="9"/>
                <c:pt idx="0">
                  <c:v>Route 1</c:v>
                </c:pt>
                <c:pt idx="1">
                  <c:v>Route 2</c:v>
                </c:pt>
                <c:pt idx="2">
                  <c:v>Route 3</c:v>
                </c:pt>
                <c:pt idx="3">
                  <c:v>Route 4</c:v>
                </c:pt>
                <c:pt idx="4">
                  <c:v>Route 5</c:v>
                </c:pt>
                <c:pt idx="5">
                  <c:v>Route 6</c:v>
                </c:pt>
                <c:pt idx="6">
                  <c:v>Route 7</c:v>
                </c:pt>
                <c:pt idx="7">
                  <c:v>Route 8</c:v>
                </c:pt>
                <c:pt idx="8">
                  <c:v>Route 9</c:v>
                </c:pt>
              </c:strCache>
            </c:strRef>
          </c:cat>
          <c:val>
            <c:numRef>
              <c:f>'Time for Distance City and Flat'!$A$3:$A$11</c:f>
              <c:numCache>
                <c:formatCode>General</c:formatCode>
                <c:ptCount val="9"/>
                <c:pt idx="0">
                  <c:v>14</c:v>
                </c:pt>
                <c:pt idx="1">
                  <c:v>35</c:v>
                </c:pt>
                <c:pt idx="2">
                  <c:v>37</c:v>
                </c:pt>
                <c:pt idx="3">
                  <c:v>38</c:v>
                </c:pt>
                <c:pt idx="4">
                  <c:v>32</c:v>
                </c:pt>
                <c:pt idx="5">
                  <c:v>37</c:v>
                </c:pt>
                <c:pt idx="6">
                  <c:v>42</c:v>
                </c:pt>
                <c:pt idx="7">
                  <c:v>52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24-4D13-A543-9F113142BD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330248"/>
        <c:axId val="973320528"/>
      </c:barChart>
      <c:catAx>
        <c:axId val="97333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73320528"/>
        <c:crosses val="autoZero"/>
        <c:auto val="1"/>
        <c:lblAlgn val="ctr"/>
        <c:lblOffset val="100"/>
        <c:noMultiLvlLbl val="0"/>
      </c:catAx>
      <c:valAx>
        <c:axId val="97332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sz="1400">
                    <a:latin typeface="Arial" panose="020B0604020202020204" pitchFamily="34" charset="0"/>
                    <a:cs typeface="Arial" panose="020B0604020202020204" pitchFamily="34" charset="0"/>
                  </a:rPr>
                  <a:t>Time travelled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7333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Time</a:t>
            </a:r>
            <a:r>
              <a:rPr lang="de-CH" baseline="0"/>
              <a:t> travelle for different routes in mountainous terrain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 for Distance Mountain'!$C$1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rgbClr val="93C90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'Time for Distance Mountain'!$E$3:$E$11</c:f>
              <c:strCache>
                <c:ptCount val="9"/>
                <c:pt idx="0">
                  <c:v>Route 1</c:v>
                </c:pt>
                <c:pt idx="1">
                  <c:v>Route 2</c:v>
                </c:pt>
                <c:pt idx="2">
                  <c:v>Route 3</c:v>
                </c:pt>
                <c:pt idx="3">
                  <c:v>Route 4</c:v>
                </c:pt>
                <c:pt idx="4">
                  <c:v>Route 5</c:v>
                </c:pt>
                <c:pt idx="5">
                  <c:v>Route 6</c:v>
                </c:pt>
                <c:pt idx="6">
                  <c:v>Route 7</c:v>
                </c:pt>
                <c:pt idx="7">
                  <c:v>Route 8</c:v>
                </c:pt>
                <c:pt idx="8">
                  <c:v>Route 9</c:v>
                </c:pt>
              </c:strCache>
            </c:strRef>
          </c:cat>
          <c:val>
            <c:numRef>
              <c:f>'Time for Distance Mountain'!$C$3:$C$11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4-422D-912A-903E2C0B0C1F}"/>
            </c:ext>
          </c:extLst>
        </c:ser>
        <c:ser>
          <c:idx val="1"/>
          <c:order val="1"/>
          <c:tx>
            <c:strRef>
              <c:f>'Time for Distance Mountain'!$A$1</c:f>
              <c:strCache>
                <c:ptCount val="1"/>
                <c:pt idx="0">
                  <c:v>Car in mountainous terrain</c:v>
                </c:pt>
              </c:strCache>
            </c:strRef>
          </c:tx>
          <c:spPr>
            <a:solidFill>
              <a:srgbClr val="AEAE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'Time for Distance Mountain'!$E$3:$E$11</c:f>
              <c:strCache>
                <c:ptCount val="9"/>
                <c:pt idx="0">
                  <c:v>Route 1</c:v>
                </c:pt>
                <c:pt idx="1">
                  <c:v>Route 2</c:v>
                </c:pt>
                <c:pt idx="2">
                  <c:v>Route 3</c:v>
                </c:pt>
                <c:pt idx="3">
                  <c:v>Route 4</c:v>
                </c:pt>
                <c:pt idx="4">
                  <c:v>Route 5</c:v>
                </c:pt>
                <c:pt idx="5">
                  <c:v>Route 6</c:v>
                </c:pt>
                <c:pt idx="6">
                  <c:v>Route 7</c:v>
                </c:pt>
                <c:pt idx="7">
                  <c:v>Route 8</c:v>
                </c:pt>
                <c:pt idx="8">
                  <c:v>Route 9</c:v>
                </c:pt>
              </c:strCache>
            </c:strRef>
          </c:cat>
          <c:val>
            <c:numRef>
              <c:f>'Time for Distance Mountain'!$A$3:$A$11</c:f>
              <c:numCache>
                <c:formatCode>General</c:formatCode>
                <c:ptCount val="9"/>
                <c:pt idx="0">
                  <c:v>28</c:v>
                </c:pt>
                <c:pt idx="1">
                  <c:v>10</c:v>
                </c:pt>
                <c:pt idx="2">
                  <c:v>28</c:v>
                </c:pt>
                <c:pt idx="3">
                  <c:v>25</c:v>
                </c:pt>
                <c:pt idx="4">
                  <c:v>30</c:v>
                </c:pt>
                <c:pt idx="5">
                  <c:v>43</c:v>
                </c:pt>
                <c:pt idx="6">
                  <c:v>35</c:v>
                </c:pt>
                <c:pt idx="7">
                  <c:v>23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4-422D-912A-903E2C0B0C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330248"/>
        <c:axId val="973320528"/>
      </c:barChart>
      <c:catAx>
        <c:axId val="97333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73320528"/>
        <c:crosses val="autoZero"/>
        <c:auto val="1"/>
        <c:lblAlgn val="ctr"/>
        <c:lblOffset val="100"/>
        <c:noMultiLvlLbl val="0"/>
      </c:catAx>
      <c:valAx>
        <c:axId val="97332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sz="1400">
                    <a:latin typeface="Arial" panose="020B0604020202020204" pitchFamily="34" charset="0"/>
                    <a:cs typeface="Arial" panose="020B0604020202020204" pitchFamily="34" charset="0"/>
                  </a:rPr>
                  <a:t>Time travelled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97333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txData>
          <cx:v>Time saved by drone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rPr>
            <a:t>Time saved by drone</a:t>
          </a:r>
        </a:p>
      </cx:txPr>
    </cx:title>
    <cx:plotArea>
      <cx:plotAreaRegion>
        <cx:series layoutId="boxWhisker" uniqueId="{C5149769-335B-DA4F-B5A7-4C25B2301BBA}">
          <cx:tx>
            <cx:txData>
              <cx:f>_xlchart.v1.0</cx:f>
              <cx:v>Drone compared to car in heavy traffic</cx:v>
            </cx:txData>
          </cx:tx>
          <cx:spPr>
            <a:solidFill>
              <a:srgbClr val="0082BA"/>
            </a:solidFill>
            <a:ln>
              <a:solidFill>
                <a:schemeClr val="tx1"/>
              </a:solidFill>
            </a:ln>
          </cx:spPr>
          <cx:dataId val="0"/>
          <cx:layoutPr>
            <cx:visibility meanLine="1" meanMarker="1" nonoutliers="1" outliers="1"/>
            <cx:statistics quartileMethod="exclusive"/>
          </cx:layoutPr>
        </cx:series>
        <cx:series layoutId="boxWhisker" uniqueId="{3F70D132-8097-AE4C-9788-BA8E834E768E}">
          <cx:tx>
            <cx:txData>
              <cx:f>_xlchart.v1.2</cx:f>
              <cx:v>Drone compared to car in normal traffic</cx:v>
            </cx:txData>
          </cx:tx>
          <cx:spPr>
            <a:solidFill>
              <a:srgbClr val="93C90E"/>
            </a:solidFill>
            <a:ln>
              <a:solidFill>
                <a:schemeClr val="tx1"/>
              </a:solidFill>
            </a:ln>
          </cx:spPr>
          <cx:dataId val="1"/>
          <cx:layoutPr>
            <cx:visibility meanLine="1" meanMarker="1" nonoutliers="1" outliers="1"/>
            <cx:statistics quartileMethod="exclusive"/>
          </cx:layoutPr>
        </cx:series>
        <cx:series layoutId="boxWhisker" uniqueId="{00000002-63BA-45AC-A3A0-6FC6DBE394F7}">
          <cx:tx>
            <cx:txData>
              <cx:f>_xlchart.v1.4</cx:f>
              <cx:v>Drone compared to car in mountainous terrain</cx:v>
            </cx:txData>
          </cx:tx>
          <cx:spPr>
            <a:solidFill>
              <a:srgbClr val="AEAEAE"/>
            </a:solidFill>
            <a:ln>
              <a:solidFill>
                <a:schemeClr val="tx1"/>
              </a:solidFill>
            </a:ln>
          </cx:spPr>
          <cx:dataId val="2"/>
          <cx:layoutPr>
            <cx:visibility meanLine="1"/>
            <cx:statistics quartileMethod="exclusive"/>
          </cx:layoutPr>
        </cx:series>
      </cx:plotAreaRegion>
      <cx:axis id="0" hidden="1">
        <cx:catScaling gapWidth="1.5"/>
        <cx:title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endParaRPr lang="de-DE" sz="9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endParaRPr>
            </a:p>
          </cx:txPr>
        </cx:title>
        <cx:tickLabels/>
      </cx:axis>
      <cx:axis id="1">
        <cx:valScaling/>
        <cx:title>
          <cx:tx>
            <cx:txData>
              <cx:v>Time saving of drone  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400"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de-DE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Time saving of drone  %</a:t>
              </a:r>
            </a:p>
          </cx:txPr>
        </cx:title>
        <cx:majorGridlines/>
        <cx:majorTickMarks type="out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de-DE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400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de-DE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9</xdr:row>
      <xdr:rowOff>109536</xdr:rowOff>
    </xdr:from>
    <xdr:to>
      <xdr:col>10</xdr:col>
      <xdr:colOff>704851</xdr:colOff>
      <xdr:row>23</xdr:row>
      <xdr:rowOff>47625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D3063BE-4B01-68AD-110E-8967D4B96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709612</xdr:colOff>
      <xdr:row>24</xdr:row>
      <xdr:rowOff>14287</xdr:rowOff>
    </xdr:from>
    <xdr:to>
      <xdr:col>11</xdr:col>
      <xdr:colOff>9525</xdr:colOff>
      <xdr:row>37</xdr:row>
      <xdr:rowOff>157162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510A1A-F680-F22D-017D-A575F4FBE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253242</xdr:colOff>
      <xdr:row>16</xdr:row>
      <xdr:rowOff>105832</xdr:rowOff>
    </xdr:from>
    <xdr:to>
      <xdr:col>11</xdr:col>
      <xdr:colOff>30238</xdr:colOff>
      <xdr:row>47</xdr:row>
      <xdr:rowOff>75595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m 13">
              <a:extLst>
                <a:ext uri="{FF2B5EF4-FFF2-40B4-BE49-F238E27FC236}">
                  <a16:creationId xmlns:a16="http://schemas.microsoft.com/office/drawing/2014/main" id="{E655F0D0-FEB1-D7F4-106B-E7B394879F6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82942" y="3357032"/>
              <a:ext cx="8095496" cy="62689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0</xdr:col>
      <xdr:colOff>1068537</xdr:colOff>
      <xdr:row>23</xdr:row>
      <xdr:rowOff>26911</xdr:rowOff>
    </xdr:from>
    <xdr:to>
      <xdr:col>5</xdr:col>
      <xdr:colOff>1179285</xdr:colOff>
      <xdr:row>44</xdr:row>
      <xdr:rowOff>181428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A2C995A-8A1F-C1C0-9949-08074209D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878417</xdr:colOff>
      <xdr:row>17</xdr:row>
      <xdr:rowOff>169334</xdr:rowOff>
    </xdr:from>
    <xdr:to>
      <xdr:col>5</xdr:col>
      <xdr:colOff>1145647</xdr:colOff>
      <xdr:row>39</xdr:row>
      <xdr:rowOff>87994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45AC11-EC73-4598-9257-06D508475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7540-70A2-C042-9243-E83467B18974}">
  <dimension ref="A1:J49"/>
  <sheetViews>
    <sheetView tabSelected="1" zoomScale="94" workbookViewId="0">
      <selection activeCell="C37" sqref="C37"/>
    </sheetView>
  </sheetViews>
  <sheetFormatPr baseColWidth="10" defaultRowHeight="16" x14ac:dyDescent="0.2"/>
  <cols>
    <col min="1" max="1" width="24" bestFit="1" customWidth="1"/>
    <col min="2" max="2" width="25.6640625" bestFit="1" customWidth="1"/>
    <col min="3" max="3" width="21.6640625" bestFit="1" customWidth="1"/>
    <col min="4" max="4" width="16.83203125" bestFit="1" customWidth="1"/>
  </cols>
  <sheetData>
    <row r="1" spans="1:9" x14ac:dyDescent="0.2">
      <c r="A1" s="1" t="s">
        <v>7</v>
      </c>
      <c r="B1" s="1" t="s">
        <v>4</v>
      </c>
      <c r="C1" s="1" t="s">
        <v>5</v>
      </c>
      <c r="D1" s="1" t="s">
        <v>6</v>
      </c>
      <c r="E1" s="4"/>
      <c r="F1" s="4" t="s">
        <v>2</v>
      </c>
      <c r="G1" s="4"/>
      <c r="H1" s="4"/>
      <c r="I1" s="4"/>
    </row>
    <row r="2" spans="1:9" x14ac:dyDescent="0.2">
      <c r="A2">
        <v>1</v>
      </c>
      <c r="B2">
        <v>191.4</v>
      </c>
      <c r="C2">
        <v>2.92</v>
      </c>
      <c r="D2">
        <v>8.7300000000000003E-2</v>
      </c>
    </row>
    <row r="3" spans="1:9" x14ac:dyDescent="0.2">
      <c r="A3">
        <v>2</v>
      </c>
      <c r="B3">
        <v>160.1</v>
      </c>
      <c r="C3">
        <v>3.69</v>
      </c>
      <c r="D3">
        <v>8.8900000000000007E-2</v>
      </c>
      <c r="F3" t="s">
        <v>1</v>
      </c>
    </row>
    <row r="4" spans="1:9" x14ac:dyDescent="0.2">
      <c r="A4">
        <v>3</v>
      </c>
      <c r="B4">
        <v>158.69999999999999</v>
      </c>
      <c r="C4">
        <v>3.21</v>
      </c>
      <c r="D4">
        <v>8.7599999999999997E-2</v>
      </c>
    </row>
    <row r="5" spans="1:9" x14ac:dyDescent="0.2">
      <c r="A5">
        <v>4</v>
      </c>
      <c r="B5">
        <v>170.9</v>
      </c>
      <c r="C5">
        <v>3.72</v>
      </c>
      <c r="D5">
        <v>8.8800000000000004E-2</v>
      </c>
      <c r="F5" t="s">
        <v>0</v>
      </c>
    </row>
    <row r="6" spans="1:9" x14ac:dyDescent="0.2">
      <c r="A6">
        <v>5</v>
      </c>
      <c r="B6">
        <v>132.80000000000001</v>
      </c>
      <c r="C6">
        <v>3.24</v>
      </c>
      <c r="D6">
        <v>9.06E-2</v>
      </c>
    </row>
    <row r="7" spans="1:9" x14ac:dyDescent="0.2">
      <c r="A7">
        <v>6</v>
      </c>
      <c r="B7">
        <v>146.1</v>
      </c>
      <c r="C7">
        <v>3.72</v>
      </c>
      <c r="D7">
        <v>8.9300000000000004E-2</v>
      </c>
      <c r="F7" t="s">
        <v>3</v>
      </c>
    </row>
    <row r="8" spans="1:9" x14ac:dyDescent="0.2">
      <c r="A8">
        <v>7</v>
      </c>
      <c r="B8">
        <v>168.7</v>
      </c>
      <c r="C8">
        <v>3.29</v>
      </c>
      <c r="D8">
        <v>8.77E-2</v>
      </c>
    </row>
    <row r="9" spans="1:9" x14ac:dyDescent="0.2">
      <c r="A9">
        <v>8</v>
      </c>
      <c r="B9">
        <v>167.4</v>
      </c>
      <c r="C9">
        <v>2.92</v>
      </c>
      <c r="D9">
        <v>9.0300000000000005E-2</v>
      </c>
    </row>
    <row r="10" spans="1:9" x14ac:dyDescent="0.2">
      <c r="A10">
        <v>9</v>
      </c>
      <c r="B10">
        <v>180.1</v>
      </c>
      <c r="C10">
        <v>3.11</v>
      </c>
      <c r="D10">
        <v>9.0800000000000006E-2</v>
      </c>
    </row>
    <row r="11" spans="1:9" x14ac:dyDescent="0.2">
      <c r="A11">
        <v>10</v>
      </c>
      <c r="B11">
        <v>135.80000000000001</v>
      </c>
      <c r="C11">
        <v>3.48</v>
      </c>
      <c r="D11">
        <v>8.6999999999999994E-2</v>
      </c>
    </row>
    <row r="12" spans="1:9" x14ac:dyDescent="0.2">
      <c r="A12">
        <v>11</v>
      </c>
      <c r="B12">
        <v>156.9</v>
      </c>
      <c r="C12">
        <v>3.92</v>
      </c>
      <c r="D12">
        <v>8.9099999999999999E-2</v>
      </c>
    </row>
    <row r="13" spans="1:9" x14ac:dyDescent="0.2">
      <c r="A13">
        <v>12</v>
      </c>
      <c r="B13">
        <v>153.9</v>
      </c>
      <c r="C13">
        <v>3.69</v>
      </c>
      <c r="D13">
        <v>8.7599999999999997E-2</v>
      </c>
    </row>
    <row r="14" spans="1:9" x14ac:dyDescent="0.2">
      <c r="A14">
        <v>13</v>
      </c>
      <c r="B14">
        <v>141.4</v>
      </c>
      <c r="C14">
        <v>3.48</v>
      </c>
      <c r="D14">
        <v>9.0200000000000002E-2</v>
      </c>
    </row>
    <row r="15" spans="1:9" x14ac:dyDescent="0.2">
      <c r="A15">
        <v>14</v>
      </c>
      <c r="B15">
        <v>147.5</v>
      </c>
      <c r="C15">
        <v>3.28</v>
      </c>
      <c r="D15">
        <v>8.9599999999999999E-2</v>
      </c>
    </row>
    <row r="16" spans="1:9" x14ac:dyDescent="0.2">
      <c r="A16">
        <v>15</v>
      </c>
      <c r="B16">
        <v>157.4</v>
      </c>
      <c r="C16">
        <v>3.69</v>
      </c>
      <c r="D16">
        <v>8.9700000000000002E-2</v>
      </c>
    </row>
    <row r="17" spans="1:10" x14ac:dyDescent="0.2">
      <c r="A17">
        <v>16</v>
      </c>
      <c r="B17">
        <v>151.69999999999999</v>
      </c>
      <c r="C17">
        <v>3.15</v>
      </c>
      <c r="D17">
        <v>8.9300000000000004E-2</v>
      </c>
    </row>
    <row r="18" spans="1:10" x14ac:dyDescent="0.2">
      <c r="A18">
        <v>17</v>
      </c>
      <c r="B18">
        <v>189.2</v>
      </c>
      <c r="C18">
        <v>3.91</v>
      </c>
      <c r="D18">
        <v>8.72E-2</v>
      </c>
    </row>
    <row r="19" spans="1:10" x14ac:dyDescent="0.2">
      <c r="A19">
        <v>18</v>
      </c>
      <c r="B19">
        <v>175.8</v>
      </c>
      <c r="C19">
        <v>3.08</v>
      </c>
      <c r="D19">
        <v>8.8200000000000001E-2</v>
      </c>
    </row>
    <row r="20" spans="1:10" x14ac:dyDescent="0.2">
      <c r="A20">
        <v>19</v>
      </c>
      <c r="B20">
        <v>191.4</v>
      </c>
      <c r="C20">
        <v>3.86</v>
      </c>
      <c r="D20">
        <v>9.0300000000000005E-2</v>
      </c>
    </row>
    <row r="21" spans="1:10" x14ac:dyDescent="0.2">
      <c r="A21">
        <v>20</v>
      </c>
      <c r="B21">
        <v>158.30000000000001</v>
      </c>
      <c r="C21">
        <v>3.29</v>
      </c>
      <c r="D21">
        <v>8.8200000000000001E-2</v>
      </c>
    </row>
    <row r="22" spans="1:10" x14ac:dyDescent="0.2">
      <c r="A22">
        <v>21</v>
      </c>
      <c r="B22">
        <v>138.1</v>
      </c>
      <c r="C22">
        <v>3.49</v>
      </c>
      <c r="D22">
        <v>8.8499999999999995E-2</v>
      </c>
    </row>
    <row r="23" spans="1:10" x14ac:dyDescent="0.2">
      <c r="A23">
        <v>22</v>
      </c>
      <c r="B23">
        <v>163.4</v>
      </c>
      <c r="C23">
        <v>3.29</v>
      </c>
      <c r="D23">
        <v>8.7400000000000005E-2</v>
      </c>
      <c r="H23" s="1"/>
      <c r="I23" s="1"/>
      <c r="J23" s="1"/>
    </row>
    <row r="24" spans="1:10" x14ac:dyDescent="0.2">
      <c r="A24">
        <v>23</v>
      </c>
      <c r="B24">
        <v>150.9</v>
      </c>
      <c r="C24">
        <v>3.14</v>
      </c>
      <c r="D24">
        <v>8.9399999999999993E-2</v>
      </c>
    </row>
    <row r="25" spans="1:10" x14ac:dyDescent="0.2">
      <c r="A25">
        <v>24</v>
      </c>
      <c r="B25">
        <v>140.30000000000001</v>
      </c>
      <c r="C25">
        <v>3.64</v>
      </c>
      <c r="D25">
        <v>8.9399999999999993E-2</v>
      </c>
    </row>
    <row r="26" spans="1:10" x14ac:dyDescent="0.2">
      <c r="B26" s="1"/>
      <c r="C26" s="1"/>
      <c r="D26" s="1"/>
    </row>
    <row r="27" spans="1:10" x14ac:dyDescent="0.2">
      <c r="A27" s="5" t="s">
        <v>8</v>
      </c>
      <c r="B27" s="12">
        <f>AVERAGE(B2:B25)</f>
        <v>159.50833333333335</v>
      </c>
      <c r="C27" s="5">
        <f>AVERAGE(C2:C25)</f>
        <v>3.4254166666666666</v>
      </c>
      <c r="D27" s="5">
        <f>AVERAGE(D2:D25)</f>
        <v>8.8849999999999985E-2</v>
      </c>
    </row>
    <row r="28" spans="1:10" x14ac:dyDescent="0.2">
      <c r="A28" t="s">
        <v>34</v>
      </c>
      <c r="B28" s="16">
        <f>_xlfn.STDEV.S(B2:B25)</f>
        <v>17.234568817317037</v>
      </c>
      <c r="C28" s="16">
        <f>_xlfn.STDEV.S(C2:C25)</f>
        <v>0.30588402415275645</v>
      </c>
      <c r="D28" s="16">
        <f>_xlfn.STDEV.S(D2:D25)</f>
        <v>1.1669357867658296E-3</v>
      </c>
    </row>
    <row r="31" spans="1:10" x14ac:dyDescent="0.2">
      <c r="B31" s="1"/>
    </row>
    <row r="32" spans="1:10" x14ac:dyDescent="0.2">
      <c r="B32" s="12"/>
    </row>
    <row r="49" spans="8:10" x14ac:dyDescent="0.2">
      <c r="H49" s="2"/>
      <c r="I49" s="2"/>
      <c r="J49" s="2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C25F-DB36-A945-898F-383FA0DBFED1}">
  <dimension ref="A1:L33"/>
  <sheetViews>
    <sheetView zoomScale="84" workbookViewId="0">
      <selection activeCell="H4" sqref="H4"/>
    </sheetView>
  </sheetViews>
  <sheetFormatPr baseColWidth="10" defaultRowHeight="16" x14ac:dyDescent="0.2"/>
  <cols>
    <col min="1" max="1" width="17.33203125" bestFit="1" customWidth="1"/>
    <col min="2" max="2" width="19.5" style="8" bestFit="1" customWidth="1"/>
    <col min="3" max="3" width="17.33203125" bestFit="1" customWidth="1"/>
    <col min="4" max="4" width="19.5" style="8" bestFit="1" customWidth="1"/>
    <col min="5" max="5" width="17.33203125" bestFit="1" customWidth="1"/>
    <col min="6" max="6" width="19.5" style="8" bestFit="1" customWidth="1"/>
    <col min="7" max="7" width="8" style="14" bestFit="1" customWidth="1"/>
    <col min="8" max="8" width="32.6640625" bestFit="1" customWidth="1"/>
    <col min="10" max="10" width="32.33203125" bestFit="1" customWidth="1"/>
    <col min="11" max="11" width="33.33203125" bestFit="1" customWidth="1"/>
    <col min="12" max="12" width="38.6640625" bestFit="1" customWidth="1"/>
  </cols>
  <sheetData>
    <row r="1" spans="1:12" s="6" customFormat="1" x14ac:dyDescent="0.2">
      <c r="A1" s="6" t="s">
        <v>21</v>
      </c>
      <c r="B1" s="6" t="s">
        <v>21</v>
      </c>
      <c r="C1" s="6" t="s">
        <v>22</v>
      </c>
      <c r="D1" s="6" t="s">
        <v>22</v>
      </c>
      <c r="E1" s="6" t="s">
        <v>9</v>
      </c>
      <c r="F1" s="6" t="s">
        <v>9</v>
      </c>
      <c r="G1" s="13"/>
    </row>
    <row r="2" spans="1:12" x14ac:dyDescent="0.2">
      <c r="A2" t="s">
        <v>10</v>
      </c>
      <c r="B2" s="8" t="s">
        <v>11</v>
      </c>
      <c r="C2" t="s">
        <v>10</v>
      </c>
      <c r="D2" s="8" t="s">
        <v>11</v>
      </c>
      <c r="E2" t="s">
        <v>10</v>
      </c>
      <c r="F2" s="8" t="s">
        <v>11</v>
      </c>
      <c r="J2" t="s">
        <v>24</v>
      </c>
      <c r="K2" t="s">
        <v>23</v>
      </c>
      <c r="L2" t="s">
        <v>45</v>
      </c>
    </row>
    <row r="3" spans="1:12" x14ac:dyDescent="0.2">
      <c r="A3">
        <v>14</v>
      </c>
      <c r="B3" s="11">
        <v>6.8</v>
      </c>
      <c r="C3">
        <v>7</v>
      </c>
      <c r="D3" s="11">
        <v>6.8</v>
      </c>
      <c r="E3">
        <v>3</v>
      </c>
      <c r="F3" s="11">
        <v>4.0999999999999996</v>
      </c>
      <c r="G3" s="14" t="s">
        <v>25</v>
      </c>
      <c r="H3" s="14" t="s">
        <v>14</v>
      </c>
      <c r="J3" s="3">
        <f>100-(100/A3*E3)</f>
        <v>78.571428571428569</v>
      </c>
      <c r="K3" s="3">
        <f>100-(100/C3*E3)</f>
        <v>57.142857142857139</v>
      </c>
      <c r="L3" s="3">
        <v>78.571428571428569</v>
      </c>
    </row>
    <row r="4" spans="1:12" x14ac:dyDescent="0.2">
      <c r="A4">
        <v>35</v>
      </c>
      <c r="B4" s="11">
        <v>7.7</v>
      </c>
      <c r="C4">
        <v>18</v>
      </c>
      <c r="D4" s="11">
        <v>7.7</v>
      </c>
      <c r="E4">
        <v>7</v>
      </c>
      <c r="F4" s="11">
        <v>7.37</v>
      </c>
      <c r="G4" s="14" t="s">
        <v>26</v>
      </c>
      <c r="H4" s="14" t="s">
        <v>20</v>
      </c>
      <c r="J4" s="3">
        <f>100-(100/A4*E4)</f>
        <v>80</v>
      </c>
      <c r="K4" s="3">
        <f t="shared" ref="K4:K10" si="0">100-(100/C4*E4)</f>
        <v>61.111111111111114</v>
      </c>
      <c r="L4" s="3">
        <v>40</v>
      </c>
    </row>
    <row r="5" spans="1:12" x14ac:dyDescent="0.2">
      <c r="A5">
        <v>37</v>
      </c>
      <c r="B5" s="11">
        <v>15.1</v>
      </c>
      <c r="C5">
        <v>23</v>
      </c>
      <c r="D5" s="11">
        <v>15.1</v>
      </c>
      <c r="E5">
        <v>11</v>
      </c>
      <c r="F5" s="11">
        <v>13.1</v>
      </c>
      <c r="G5" s="14" t="s">
        <v>27</v>
      </c>
      <c r="H5" s="14" t="s">
        <v>16</v>
      </c>
      <c r="J5" s="3">
        <f t="shared" ref="J5:J11" si="1">100-(100/A5*E5)</f>
        <v>70.270270270270274</v>
      </c>
      <c r="K5" s="3">
        <f t="shared" si="0"/>
        <v>52.173913043478265</v>
      </c>
      <c r="L5" s="3">
        <v>71.428571428571431</v>
      </c>
    </row>
    <row r="6" spans="1:12" x14ac:dyDescent="0.2">
      <c r="A6">
        <v>38</v>
      </c>
      <c r="B6" s="11">
        <v>16.600000000000001</v>
      </c>
      <c r="C6">
        <v>24</v>
      </c>
      <c r="D6" s="11">
        <v>16.600000000000001</v>
      </c>
      <c r="E6">
        <v>13</v>
      </c>
      <c r="F6" s="11">
        <v>14.9</v>
      </c>
      <c r="G6" s="14" t="s">
        <v>28</v>
      </c>
      <c r="H6" s="14" t="s">
        <v>17</v>
      </c>
      <c r="J6" s="3">
        <f t="shared" si="1"/>
        <v>65.78947368421052</v>
      </c>
      <c r="K6" s="3">
        <f t="shared" si="0"/>
        <v>45.833333333333329</v>
      </c>
      <c r="L6" s="3">
        <v>56</v>
      </c>
    </row>
    <row r="7" spans="1:12" x14ac:dyDescent="0.2">
      <c r="A7">
        <v>32</v>
      </c>
      <c r="B7" s="11">
        <v>23.4</v>
      </c>
      <c r="C7">
        <v>22</v>
      </c>
      <c r="D7" s="11">
        <v>23.4</v>
      </c>
      <c r="E7">
        <v>14</v>
      </c>
      <c r="F7" s="11">
        <v>17.2</v>
      </c>
      <c r="G7" s="14" t="s">
        <v>29</v>
      </c>
      <c r="H7" s="14" t="s">
        <v>18</v>
      </c>
      <c r="J7" s="3">
        <f t="shared" si="1"/>
        <v>56.25</v>
      </c>
      <c r="K7" s="3">
        <f t="shared" si="0"/>
        <v>36.36363636363636</v>
      </c>
      <c r="L7" s="3">
        <v>60</v>
      </c>
    </row>
    <row r="8" spans="1:12" x14ac:dyDescent="0.2">
      <c r="A8">
        <v>37</v>
      </c>
      <c r="B8" s="11">
        <v>23.2</v>
      </c>
      <c r="C8">
        <v>19</v>
      </c>
      <c r="D8" s="11">
        <v>23.2</v>
      </c>
      <c r="E8">
        <v>15</v>
      </c>
      <c r="F8" s="11">
        <v>17.5</v>
      </c>
      <c r="G8" s="14" t="s">
        <v>30</v>
      </c>
      <c r="H8" s="14" t="s">
        <v>12</v>
      </c>
      <c r="J8" s="3">
        <f t="shared" si="1"/>
        <v>59.45945945945946</v>
      </c>
      <c r="K8" s="3">
        <f t="shared" si="0"/>
        <v>21.05263157894737</v>
      </c>
      <c r="L8" s="3">
        <v>58.139534883720927</v>
      </c>
    </row>
    <row r="9" spans="1:12" x14ac:dyDescent="0.2">
      <c r="A9">
        <v>42</v>
      </c>
      <c r="B9" s="11">
        <v>33.1</v>
      </c>
      <c r="C9">
        <v>31</v>
      </c>
      <c r="D9" s="11">
        <v>33.1</v>
      </c>
      <c r="E9">
        <v>23</v>
      </c>
      <c r="F9" s="11">
        <v>25.45</v>
      </c>
      <c r="G9" s="14" t="s">
        <v>31</v>
      </c>
      <c r="H9" s="14" t="s">
        <v>19</v>
      </c>
      <c r="J9" s="3">
        <f t="shared" si="1"/>
        <v>45.238095238095241</v>
      </c>
      <c r="K9" s="3">
        <f t="shared" si="0"/>
        <v>25.806451612903231</v>
      </c>
      <c r="L9" s="3">
        <v>45.714285714285715</v>
      </c>
    </row>
    <row r="10" spans="1:12" x14ac:dyDescent="0.2">
      <c r="A10">
        <v>52</v>
      </c>
      <c r="B10" s="11">
        <v>41.8</v>
      </c>
      <c r="C10">
        <v>37</v>
      </c>
      <c r="D10" s="11">
        <v>41.8</v>
      </c>
      <c r="E10">
        <v>32</v>
      </c>
      <c r="F10" s="11">
        <v>37.200000000000003</v>
      </c>
      <c r="G10" s="14" t="s">
        <v>32</v>
      </c>
      <c r="H10" s="14" t="s">
        <v>13</v>
      </c>
      <c r="J10" s="3">
        <f t="shared" si="1"/>
        <v>38.46153846153846</v>
      </c>
      <c r="K10" s="3">
        <f t="shared" si="0"/>
        <v>13.513513513513516</v>
      </c>
      <c r="L10" s="3">
        <v>13.043478260869563</v>
      </c>
    </row>
    <row r="11" spans="1:12" x14ac:dyDescent="0.2">
      <c r="A11">
        <v>68</v>
      </c>
      <c r="B11" s="11">
        <v>60</v>
      </c>
      <c r="C11">
        <v>41</v>
      </c>
      <c r="D11" s="11">
        <v>60</v>
      </c>
      <c r="E11">
        <v>35</v>
      </c>
      <c r="F11" s="11">
        <v>52</v>
      </c>
      <c r="G11" s="14" t="s">
        <v>33</v>
      </c>
      <c r="H11" s="14" t="s">
        <v>15</v>
      </c>
      <c r="J11" s="3">
        <f t="shared" si="1"/>
        <v>48.529411764705877</v>
      </c>
      <c r="K11" s="3">
        <f>100-(100/C11*E11)</f>
        <v>14.634146341463421</v>
      </c>
      <c r="L11" s="3">
        <v>26.19047619047619</v>
      </c>
    </row>
    <row r="12" spans="1:12" x14ac:dyDescent="0.2">
      <c r="A12" s="6"/>
      <c r="B12" s="7"/>
      <c r="D12"/>
      <c r="E12" s="9"/>
      <c r="F12"/>
      <c r="L12" s="3"/>
    </row>
    <row r="13" spans="1:12" x14ac:dyDescent="0.2">
      <c r="D13" s="17">
        <f>AVERAGE(D3:D11)</f>
        <v>25.299999999999997</v>
      </c>
      <c r="E13" s="18"/>
      <c r="F13" s="17">
        <f>AVERAGE(F3:F11)</f>
        <v>20.98</v>
      </c>
      <c r="G13" s="19"/>
      <c r="H13" s="19" t="s">
        <v>8</v>
      </c>
      <c r="J13" s="12">
        <f>AVERAGE(J3:J11)</f>
        <v>60.285519716634262</v>
      </c>
      <c r="K13" s="12">
        <f>AVERAGE(K3:K11)</f>
        <v>36.403510449027081</v>
      </c>
      <c r="L13" s="20">
        <v>49.898641672150298</v>
      </c>
    </row>
    <row r="14" spans="1:12" x14ac:dyDescent="0.2">
      <c r="B14" s="11"/>
    </row>
    <row r="15" spans="1:12" x14ac:dyDescent="0.2">
      <c r="B15" s="11"/>
      <c r="E15" s="9"/>
      <c r="F15"/>
    </row>
    <row r="16" spans="1:12" x14ac:dyDescent="0.2">
      <c r="B16" s="11"/>
      <c r="E16" s="10"/>
      <c r="J16" s="8"/>
    </row>
    <row r="17" spans="1:10" x14ac:dyDescent="0.2">
      <c r="B17" s="11"/>
      <c r="J17" s="11"/>
    </row>
    <row r="18" spans="1:10" x14ac:dyDescent="0.2">
      <c r="B18" s="11"/>
      <c r="J18" s="11"/>
    </row>
    <row r="19" spans="1:10" x14ac:dyDescent="0.2">
      <c r="B19" s="11"/>
    </row>
    <row r="20" spans="1:10" x14ac:dyDescent="0.2">
      <c r="B20" s="11"/>
    </row>
    <row r="21" spans="1:10" x14ac:dyDescent="0.2">
      <c r="B21" s="11"/>
    </row>
    <row r="22" spans="1:10" x14ac:dyDescent="0.2">
      <c r="B22" s="11"/>
    </row>
    <row r="23" spans="1:10" x14ac:dyDescent="0.2">
      <c r="A23" s="6"/>
      <c r="B23" s="7"/>
    </row>
    <row r="25" spans="1:10" x14ac:dyDescent="0.2">
      <c r="B25" s="11"/>
    </row>
    <row r="26" spans="1:10" x14ac:dyDescent="0.2">
      <c r="B26" s="11"/>
    </row>
    <row r="27" spans="1:10" x14ac:dyDescent="0.2">
      <c r="B27" s="11"/>
    </row>
    <row r="28" spans="1:10" x14ac:dyDescent="0.2">
      <c r="B28" s="11"/>
    </row>
    <row r="29" spans="1:10" x14ac:dyDescent="0.2">
      <c r="B29" s="11"/>
    </row>
    <row r="30" spans="1:10" x14ac:dyDescent="0.2">
      <c r="B30" s="11"/>
    </row>
    <row r="31" spans="1:10" x14ac:dyDescent="0.2">
      <c r="B31" s="11"/>
    </row>
    <row r="32" spans="1:10" x14ac:dyDescent="0.2">
      <c r="B32" s="11"/>
    </row>
    <row r="33" spans="2:2" x14ac:dyDescent="0.2">
      <c r="B33" s="11"/>
    </row>
  </sheetData>
  <sortState xmlns:xlrd2="http://schemas.microsoft.com/office/spreadsheetml/2017/richdata2" ref="A3:G17">
    <sortCondition ref="F1:F17"/>
  </sortState>
  <phoneticPr fontId="4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7095-18E4-1143-B035-E59B0DD0EC6F}">
  <dimension ref="A1:I23"/>
  <sheetViews>
    <sheetView zoomScale="90" zoomScaleNormal="90" workbookViewId="0">
      <selection activeCell="F8" sqref="F8"/>
    </sheetView>
  </sheetViews>
  <sheetFormatPr baseColWidth="10" defaultRowHeight="16" x14ac:dyDescent="0.2"/>
  <cols>
    <col min="1" max="1" width="19.1640625" bestFit="1" customWidth="1"/>
    <col min="2" max="3" width="22.6640625" bestFit="1" customWidth="1"/>
    <col min="4" max="4" width="17.1640625" bestFit="1" customWidth="1"/>
    <col min="5" max="5" width="7" bestFit="1" customWidth="1"/>
    <col min="6" max="6" width="19.6640625" bestFit="1" customWidth="1"/>
    <col min="7" max="7" width="11.33203125" customWidth="1"/>
    <col min="8" max="8" width="38.6640625" bestFit="1" customWidth="1"/>
    <col min="9" max="9" width="32" bestFit="1" customWidth="1"/>
  </cols>
  <sheetData>
    <row r="1" spans="1:9" x14ac:dyDescent="0.2">
      <c r="A1" s="6" t="s">
        <v>44</v>
      </c>
      <c r="B1" s="7" t="s">
        <v>44</v>
      </c>
      <c r="C1" s="6" t="s">
        <v>9</v>
      </c>
      <c r="D1" s="7" t="s">
        <v>9</v>
      </c>
      <c r="G1" s="6"/>
      <c r="H1" s="6"/>
      <c r="I1" s="6"/>
    </row>
    <row r="2" spans="1:9" x14ac:dyDescent="0.2">
      <c r="A2" t="s">
        <v>10</v>
      </c>
      <c r="B2" s="8" t="s">
        <v>11</v>
      </c>
      <c r="C2" t="s">
        <v>10</v>
      </c>
      <c r="D2" s="8" t="s">
        <v>11</v>
      </c>
      <c r="H2" t="s">
        <v>45</v>
      </c>
    </row>
    <row r="3" spans="1:9" x14ac:dyDescent="0.2">
      <c r="A3">
        <v>28</v>
      </c>
      <c r="B3" s="3">
        <v>15.6</v>
      </c>
      <c r="C3">
        <v>6</v>
      </c>
      <c r="D3" s="3">
        <v>5.7</v>
      </c>
      <c r="E3" s="14" t="s">
        <v>25</v>
      </c>
      <c r="F3" s="14" t="s">
        <v>36</v>
      </c>
      <c r="H3" s="3">
        <f>100-(100/A3*C3)</f>
        <v>78.571428571428569</v>
      </c>
      <c r="I3" s="3"/>
    </row>
    <row r="4" spans="1:9" x14ac:dyDescent="0.2">
      <c r="A4">
        <v>10</v>
      </c>
      <c r="B4" s="11">
        <v>6.4</v>
      </c>
      <c r="C4">
        <v>6</v>
      </c>
      <c r="D4" s="11">
        <v>6</v>
      </c>
      <c r="E4" s="14" t="s">
        <v>26</v>
      </c>
      <c r="F4" s="14" t="s">
        <v>38</v>
      </c>
      <c r="H4" s="3">
        <f t="shared" ref="H4:H10" si="0">100-(100/A4*C4)</f>
        <v>40</v>
      </c>
      <c r="I4" s="3"/>
    </row>
    <row r="5" spans="1:9" x14ac:dyDescent="0.2">
      <c r="A5">
        <v>28</v>
      </c>
      <c r="B5" s="11">
        <v>13</v>
      </c>
      <c r="C5">
        <v>8</v>
      </c>
      <c r="D5" s="11">
        <v>8.4</v>
      </c>
      <c r="E5" s="14" t="s">
        <v>27</v>
      </c>
      <c r="F5" s="14" t="s">
        <v>39</v>
      </c>
      <c r="H5" s="3">
        <f t="shared" si="0"/>
        <v>71.428571428571431</v>
      </c>
      <c r="I5" s="3"/>
    </row>
    <row r="6" spans="1:9" x14ac:dyDescent="0.2">
      <c r="A6">
        <v>25</v>
      </c>
      <c r="B6" s="11">
        <v>16</v>
      </c>
      <c r="C6">
        <v>11</v>
      </c>
      <c r="D6" s="11">
        <v>12</v>
      </c>
      <c r="E6" s="14" t="s">
        <v>28</v>
      </c>
      <c r="F6" s="14" t="s">
        <v>42</v>
      </c>
      <c r="H6" s="3">
        <f t="shared" si="0"/>
        <v>56</v>
      </c>
      <c r="I6" s="3"/>
    </row>
    <row r="7" spans="1:9" x14ac:dyDescent="0.2">
      <c r="A7">
        <v>30</v>
      </c>
      <c r="B7" s="11">
        <v>21.5</v>
      </c>
      <c r="C7">
        <v>12</v>
      </c>
      <c r="D7" s="11">
        <v>13.5</v>
      </c>
      <c r="E7" s="14" t="s">
        <v>29</v>
      </c>
      <c r="F7" s="14" t="s">
        <v>35</v>
      </c>
      <c r="H7" s="3">
        <f t="shared" si="0"/>
        <v>60</v>
      </c>
      <c r="I7" s="3"/>
    </row>
    <row r="8" spans="1:9" x14ac:dyDescent="0.2">
      <c r="A8">
        <v>43</v>
      </c>
      <c r="B8" s="11">
        <v>28.9</v>
      </c>
      <c r="C8">
        <v>18</v>
      </c>
      <c r="D8" s="11">
        <v>20</v>
      </c>
      <c r="E8" s="14" t="s">
        <v>30</v>
      </c>
      <c r="F8" s="14" t="s">
        <v>41</v>
      </c>
      <c r="H8" s="3">
        <f t="shared" si="0"/>
        <v>58.139534883720927</v>
      </c>
      <c r="I8" s="3"/>
    </row>
    <row r="9" spans="1:9" x14ac:dyDescent="0.2">
      <c r="A9">
        <v>35</v>
      </c>
      <c r="B9" s="11">
        <v>26.8</v>
      </c>
      <c r="C9">
        <v>19</v>
      </c>
      <c r="D9" s="11">
        <v>22.5</v>
      </c>
      <c r="E9" s="14" t="s">
        <v>31</v>
      </c>
      <c r="F9" s="14" t="s">
        <v>43</v>
      </c>
      <c r="H9" s="3">
        <f t="shared" si="0"/>
        <v>45.714285714285715</v>
      </c>
      <c r="I9" s="3"/>
    </row>
    <row r="10" spans="1:9" x14ac:dyDescent="0.2">
      <c r="A10">
        <v>23</v>
      </c>
      <c r="B10" s="11">
        <v>25.8</v>
      </c>
      <c r="C10">
        <v>20</v>
      </c>
      <c r="D10" s="11">
        <v>23.9</v>
      </c>
      <c r="E10" s="14" t="s">
        <v>32</v>
      </c>
      <c r="F10" s="14" t="s">
        <v>40</v>
      </c>
      <c r="H10" s="3">
        <f t="shared" si="0"/>
        <v>13.043478260869563</v>
      </c>
      <c r="I10" s="3"/>
    </row>
    <row r="11" spans="1:9" x14ac:dyDescent="0.2">
      <c r="A11">
        <v>42</v>
      </c>
      <c r="B11" s="11">
        <v>44</v>
      </c>
      <c r="C11">
        <v>31</v>
      </c>
      <c r="D11" s="11">
        <v>38.5</v>
      </c>
      <c r="E11" s="14" t="s">
        <v>33</v>
      </c>
      <c r="F11" s="14" t="s">
        <v>37</v>
      </c>
      <c r="H11" s="3">
        <f>100-(100/A11*C11)</f>
        <v>26.19047619047619</v>
      </c>
      <c r="I11" s="3"/>
    </row>
    <row r="12" spans="1:9" x14ac:dyDescent="0.2">
      <c r="E12" s="14"/>
    </row>
    <row r="13" spans="1:9" x14ac:dyDescent="0.2">
      <c r="B13" s="17">
        <f>AVERAGE(B3:B11)</f>
        <v>22.000000000000004</v>
      </c>
      <c r="D13" s="17">
        <f>AVERAGE(D3:D11)</f>
        <v>16.722222222222221</v>
      </c>
      <c r="E13" s="13"/>
      <c r="F13" s="6"/>
      <c r="H13" s="12">
        <f>AVERAGE(H3:H11)</f>
        <v>49.898641672150262</v>
      </c>
      <c r="I13" s="12"/>
    </row>
    <row r="14" spans="1:9" x14ac:dyDescent="0.2">
      <c r="B14" s="8"/>
      <c r="D14" s="8"/>
      <c r="E14" s="14"/>
    </row>
    <row r="15" spans="1:9" x14ac:dyDescent="0.2">
      <c r="B15" s="8"/>
      <c r="C15" s="15"/>
      <c r="E15" s="14"/>
    </row>
    <row r="16" spans="1:9" x14ac:dyDescent="0.2">
      <c r="B16" s="8"/>
      <c r="C16" s="15"/>
      <c r="D16" s="8"/>
      <c r="E16" s="14"/>
      <c r="H16" s="8"/>
    </row>
    <row r="17" spans="3:3" x14ac:dyDescent="0.2">
      <c r="C17" s="15"/>
    </row>
    <row r="18" spans="3:3" x14ac:dyDescent="0.2">
      <c r="C18" s="15"/>
    </row>
    <row r="19" spans="3:3" x14ac:dyDescent="0.2">
      <c r="C19" s="15"/>
    </row>
    <row r="20" spans="3:3" x14ac:dyDescent="0.2">
      <c r="C20" s="15"/>
    </row>
    <row r="21" spans="3:3" x14ac:dyDescent="0.2">
      <c r="C21" s="15"/>
    </row>
    <row r="22" spans="3:3" x14ac:dyDescent="0.2">
      <c r="C22" s="15"/>
    </row>
    <row r="23" spans="3:3" x14ac:dyDescent="0.2">
      <c r="C23" s="15"/>
    </row>
  </sheetData>
  <sortState xmlns:xlrd2="http://schemas.microsoft.com/office/spreadsheetml/2017/richdata2" ref="A3:F13">
    <sortCondition ref="D5:D13"/>
  </sortState>
  <phoneticPr fontId="4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ADC5-E855-5941-B33D-63694AB45256}">
  <dimension ref="A1:N48"/>
  <sheetViews>
    <sheetView zoomScale="87" workbookViewId="0">
      <selection activeCell="D21" sqref="D21"/>
    </sheetView>
  </sheetViews>
  <sheetFormatPr baseColWidth="10" defaultRowHeight="16" x14ac:dyDescent="0.2"/>
  <cols>
    <col min="2" max="2" width="32.1640625" bestFit="1" customWidth="1"/>
    <col min="3" max="3" width="9.6640625" bestFit="1" customWidth="1"/>
    <col min="4" max="4" width="18" bestFit="1" customWidth="1"/>
    <col min="6" max="6" width="12.1640625" bestFit="1" customWidth="1"/>
    <col min="10" max="10" width="12.1640625" bestFit="1" customWidth="1"/>
  </cols>
  <sheetData>
    <row r="1" spans="1:14" x14ac:dyDescent="0.2">
      <c r="A1" t="s">
        <v>25</v>
      </c>
      <c r="B1" t="s">
        <v>15</v>
      </c>
      <c r="L1" t="s">
        <v>55</v>
      </c>
    </row>
    <row r="2" spans="1:14" x14ac:dyDescent="0.2">
      <c r="A2" t="s">
        <v>46</v>
      </c>
      <c r="B2" t="s">
        <v>47</v>
      </c>
      <c r="C2" t="s">
        <v>49</v>
      </c>
      <c r="D2" t="s">
        <v>48</v>
      </c>
      <c r="E2" t="s">
        <v>50</v>
      </c>
      <c r="F2" t="s">
        <v>51</v>
      </c>
      <c r="G2" t="s">
        <v>52</v>
      </c>
      <c r="I2" t="s">
        <v>53</v>
      </c>
      <c r="J2" t="s">
        <v>54</v>
      </c>
      <c r="L2" t="s">
        <v>9</v>
      </c>
      <c r="M2" t="s">
        <v>56</v>
      </c>
      <c r="N2" t="s">
        <v>57</v>
      </c>
    </row>
    <row r="3" spans="1:14" x14ac:dyDescent="0.2">
      <c r="A3">
        <v>35</v>
      </c>
      <c r="B3">
        <v>40</v>
      </c>
      <c r="C3">
        <v>68</v>
      </c>
      <c r="D3">
        <v>500</v>
      </c>
      <c r="E3">
        <v>4.68</v>
      </c>
      <c r="F3">
        <v>9570</v>
      </c>
      <c r="G3">
        <v>205.8</v>
      </c>
      <c r="I3">
        <v>52</v>
      </c>
      <c r="J3">
        <v>60</v>
      </c>
      <c r="L3" s="2">
        <f>E3/B3</f>
        <v>0.11699999999999999</v>
      </c>
      <c r="M3" s="2">
        <f>F3/D3</f>
        <v>19.14</v>
      </c>
      <c r="N3" s="2">
        <f>G3/D3</f>
        <v>0.41160000000000002</v>
      </c>
    </row>
    <row r="4" spans="1:14" x14ac:dyDescent="0.2">
      <c r="A4">
        <v>105</v>
      </c>
      <c r="B4">
        <v>80</v>
      </c>
      <c r="C4">
        <v>204</v>
      </c>
      <c r="D4">
        <v>1000</v>
      </c>
      <c r="E4">
        <v>14.04</v>
      </c>
      <c r="F4">
        <v>28710</v>
      </c>
      <c r="G4">
        <v>617.4</v>
      </c>
      <c r="I4">
        <v>156</v>
      </c>
      <c r="J4">
        <v>180</v>
      </c>
      <c r="L4" s="2">
        <f t="shared" ref="L4:L9" si="0">E4/B4</f>
        <v>0.17549999999999999</v>
      </c>
      <c r="M4" s="2">
        <f t="shared" ref="M4:M9" si="1">F4/D4</f>
        <v>28.71</v>
      </c>
      <c r="N4" s="2">
        <f t="shared" ref="N4:N9" si="2">G4/D4</f>
        <v>0.61739999999999995</v>
      </c>
    </row>
    <row r="5" spans="1:14" x14ac:dyDescent="0.2">
      <c r="A5">
        <v>175</v>
      </c>
      <c r="B5">
        <v>120</v>
      </c>
      <c r="C5">
        <v>340</v>
      </c>
      <c r="D5">
        <v>1500</v>
      </c>
      <c r="E5">
        <v>23.4</v>
      </c>
      <c r="F5">
        <v>47850</v>
      </c>
      <c r="G5">
        <v>1029</v>
      </c>
      <c r="I5">
        <v>260</v>
      </c>
      <c r="J5">
        <v>300</v>
      </c>
      <c r="L5" s="2">
        <f t="shared" si="0"/>
        <v>0.19499999999999998</v>
      </c>
      <c r="M5" s="2">
        <f t="shared" si="1"/>
        <v>31.9</v>
      </c>
      <c r="N5" s="2">
        <f t="shared" si="2"/>
        <v>0.68600000000000005</v>
      </c>
    </row>
    <row r="6" spans="1:14" x14ac:dyDescent="0.2">
      <c r="A6">
        <v>245</v>
      </c>
      <c r="B6">
        <v>160</v>
      </c>
      <c r="C6">
        <v>476</v>
      </c>
      <c r="D6">
        <v>2000</v>
      </c>
      <c r="E6">
        <v>32.76</v>
      </c>
      <c r="F6">
        <v>66990</v>
      </c>
      <c r="G6">
        <v>1440.6</v>
      </c>
      <c r="I6">
        <v>364</v>
      </c>
      <c r="J6">
        <v>420</v>
      </c>
      <c r="L6" s="2">
        <f t="shared" si="0"/>
        <v>0.20474999999999999</v>
      </c>
      <c r="M6" s="2">
        <f t="shared" si="1"/>
        <v>33.494999999999997</v>
      </c>
      <c r="N6" s="2">
        <f t="shared" si="2"/>
        <v>0.72029999999999994</v>
      </c>
    </row>
    <row r="7" spans="1:14" x14ac:dyDescent="0.2">
      <c r="A7">
        <v>315</v>
      </c>
      <c r="B7">
        <v>200</v>
      </c>
      <c r="C7">
        <v>612</v>
      </c>
      <c r="D7">
        <v>2500</v>
      </c>
      <c r="E7">
        <v>42.12</v>
      </c>
      <c r="F7">
        <v>86130</v>
      </c>
      <c r="G7">
        <v>1852.2</v>
      </c>
      <c r="I7">
        <v>468</v>
      </c>
      <c r="J7">
        <v>540</v>
      </c>
      <c r="L7" s="2">
        <f t="shared" si="0"/>
        <v>0.21059999999999998</v>
      </c>
      <c r="M7" s="2">
        <f t="shared" si="1"/>
        <v>34.451999999999998</v>
      </c>
      <c r="N7" s="2">
        <f t="shared" si="2"/>
        <v>0.74087999999999998</v>
      </c>
    </row>
    <row r="8" spans="1:14" x14ac:dyDescent="0.2">
      <c r="A8">
        <v>385</v>
      </c>
      <c r="B8">
        <v>240</v>
      </c>
      <c r="C8">
        <v>748</v>
      </c>
      <c r="D8">
        <v>3000</v>
      </c>
      <c r="E8">
        <v>51.48</v>
      </c>
      <c r="F8">
        <v>105270</v>
      </c>
      <c r="G8">
        <v>2263.8000000000002</v>
      </c>
      <c r="I8">
        <v>572</v>
      </c>
      <c r="J8">
        <v>660</v>
      </c>
      <c r="L8" s="2">
        <f t="shared" si="0"/>
        <v>0.2145</v>
      </c>
      <c r="M8" s="2">
        <f t="shared" si="1"/>
        <v>35.090000000000003</v>
      </c>
      <c r="N8" s="2">
        <f t="shared" si="2"/>
        <v>0.75460000000000005</v>
      </c>
    </row>
    <row r="9" spans="1:14" x14ac:dyDescent="0.2">
      <c r="A9">
        <v>455</v>
      </c>
      <c r="B9">
        <v>280</v>
      </c>
      <c r="C9">
        <v>884</v>
      </c>
      <c r="D9">
        <v>3500</v>
      </c>
      <c r="E9">
        <v>60.84</v>
      </c>
      <c r="F9">
        <v>124410</v>
      </c>
      <c r="G9">
        <v>2675.4</v>
      </c>
      <c r="I9">
        <v>676</v>
      </c>
      <c r="J9">
        <v>780</v>
      </c>
      <c r="L9" s="2">
        <f t="shared" si="0"/>
        <v>0.2172857142857143</v>
      </c>
      <c r="M9" s="2">
        <f t="shared" si="1"/>
        <v>35.545714285714283</v>
      </c>
      <c r="N9" s="2">
        <f t="shared" si="2"/>
        <v>0.76440000000000008</v>
      </c>
    </row>
    <row r="12" spans="1:14" x14ac:dyDescent="0.2">
      <c r="A12" t="s">
        <v>26</v>
      </c>
      <c r="B12" s="14" t="s">
        <v>20</v>
      </c>
      <c r="L12" t="s">
        <v>55</v>
      </c>
    </row>
    <row r="13" spans="1:14" x14ac:dyDescent="0.2">
      <c r="A13" t="s">
        <v>46</v>
      </c>
      <c r="B13" t="s">
        <v>47</v>
      </c>
      <c r="C13" t="s">
        <v>49</v>
      </c>
      <c r="D13" t="s">
        <v>48</v>
      </c>
      <c r="E13" t="s">
        <v>50</v>
      </c>
      <c r="F13" t="s">
        <v>51</v>
      </c>
      <c r="G13" t="s">
        <v>52</v>
      </c>
      <c r="I13" t="s">
        <v>53</v>
      </c>
      <c r="J13" t="s">
        <v>54</v>
      </c>
      <c r="L13" t="s">
        <v>9</v>
      </c>
      <c r="M13" t="s">
        <v>56</v>
      </c>
      <c r="N13" t="s">
        <v>57</v>
      </c>
    </row>
    <row r="14" spans="1:14" x14ac:dyDescent="0.2">
      <c r="A14">
        <v>12</v>
      </c>
      <c r="B14">
        <v>40</v>
      </c>
      <c r="C14">
        <v>35</v>
      </c>
      <c r="D14">
        <v>500</v>
      </c>
      <c r="E14" s="2">
        <f>I14*0.09</f>
        <v>0.66600000000000004</v>
      </c>
      <c r="F14" s="2">
        <f>J14*159.5</f>
        <v>1228.1500000000001</v>
      </c>
      <c r="G14" s="2">
        <f>J14*3.43</f>
        <v>26.411000000000001</v>
      </c>
      <c r="I14">
        <v>7.4</v>
      </c>
      <c r="J14">
        <v>7.7</v>
      </c>
      <c r="L14" s="2">
        <f>E14/B14</f>
        <v>1.6650000000000002E-2</v>
      </c>
      <c r="M14" s="2">
        <f>F14/D14</f>
        <v>2.4563000000000001</v>
      </c>
      <c r="N14" s="2">
        <f>G14/D14</f>
        <v>5.2822000000000001E-2</v>
      </c>
    </row>
    <row r="15" spans="1:14" x14ac:dyDescent="0.2">
      <c r="A15">
        <v>36</v>
      </c>
      <c r="B15">
        <v>80</v>
      </c>
      <c r="C15">
        <v>105</v>
      </c>
      <c r="D15">
        <v>1000</v>
      </c>
      <c r="E15" s="2">
        <f t="shared" ref="E15:E26" si="3">I15*0.09</f>
        <v>1.9979999999999998</v>
      </c>
      <c r="F15" s="2">
        <f t="shared" ref="F15:F26" si="4">J15*159.5</f>
        <v>3684.4500000000003</v>
      </c>
      <c r="G15" s="2">
        <f t="shared" ref="G15:G26" si="5">J15*3.43</f>
        <v>79.233000000000004</v>
      </c>
      <c r="I15">
        <v>22.2</v>
      </c>
      <c r="J15">
        <v>23.1</v>
      </c>
      <c r="L15" s="2">
        <f t="shared" ref="L15:L20" si="6">E15/B15</f>
        <v>2.4974999999999997E-2</v>
      </c>
      <c r="M15" s="2">
        <f t="shared" ref="M15:M20" si="7">F15/D15</f>
        <v>3.6844500000000004</v>
      </c>
      <c r="N15" s="2">
        <f t="shared" ref="N15:N20" si="8">G15/D15</f>
        <v>7.9232999999999998E-2</v>
      </c>
    </row>
    <row r="16" spans="1:14" x14ac:dyDescent="0.2">
      <c r="A16">
        <v>60</v>
      </c>
      <c r="B16">
        <v>120</v>
      </c>
      <c r="C16">
        <v>175</v>
      </c>
      <c r="D16">
        <v>1500</v>
      </c>
      <c r="E16" s="2">
        <f t="shared" si="3"/>
        <v>3.33</v>
      </c>
      <c r="F16" s="2">
        <f t="shared" si="4"/>
        <v>6140.75</v>
      </c>
      <c r="G16" s="2">
        <f t="shared" si="5"/>
        <v>132.05500000000001</v>
      </c>
      <c r="I16">
        <v>37</v>
      </c>
      <c r="J16">
        <v>38.5</v>
      </c>
      <c r="L16" s="2">
        <f>E16/B16</f>
        <v>2.775E-2</v>
      </c>
      <c r="M16" s="2">
        <f t="shared" si="7"/>
        <v>4.0938333333333334</v>
      </c>
      <c r="N16" s="2">
        <f t="shared" si="8"/>
        <v>8.8036666666666666E-2</v>
      </c>
    </row>
    <row r="17" spans="1:14" x14ac:dyDescent="0.2">
      <c r="A17">
        <v>84</v>
      </c>
      <c r="B17">
        <v>160</v>
      </c>
      <c r="C17">
        <v>245</v>
      </c>
      <c r="D17">
        <v>2000</v>
      </c>
      <c r="E17" s="2">
        <f t="shared" si="3"/>
        <v>4.6619999999999999</v>
      </c>
      <c r="F17" s="2">
        <f t="shared" si="4"/>
        <v>8597.0499999999993</v>
      </c>
      <c r="G17" s="2">
        <f t="shared" si="5"/>
        <v>184.87700000000001</v>
      </c>
      <c r="I17">
        <v>51.8</v>
      </c>
      <c r="J17">
        <v>53.9</v>
      </c>
      <c r="L17" s="2">
        <f t="shared" si="6"/>
        <v>2.91375E-2</v>
      </c>
      <c r="M17" s="2">
        <f t="shared" si="7"/>
        <v>4.2985249999999997</v>
      </c>
      <c r="N17" s="2">
        <f t="shared" si="8"/>
        <v>9.2438500000000007E-2</v>
      </c>
    </row>
    <row r="18" spans="1:14" x14ac:dyDescent="0.2">
      <c r="A18">
        <v>108</v>
      </c>
      <c r="B18">
        <v>200</v>
      </c>
      <c r="C18">
        <v>315</v>
      </c>
      <c r="D18">
        <v>2500</v>
      </c>
      <c r="E18" s="2">
        <f t="shared" si="3"/>
        <v>5.9939999999999989</v>
      </c>
      <c r="F18" s="2">
        <f t="shared" si="4"/>
        <v>11053.35</v>
      </c>
      <c r="G18" s="2">
        <f t="shared" si="5"/>
        <v>237.69900000000001</v>
      </c>
      <c r="I18">
        <v>66.599999999999994</v>
      </c>
      <c r="J18">
        <v>69.3</v>
      </c>
      <c r="L18" s="2">
        <f t="shared" si="6"/>
        <v>2.9969999999999993E-2</v>
      </c>
      <c r="M18" s="2">
        <f t="shared" si="7"/>
        <v>4.4213399999999998</v>
      </c>
      <c r="N18" s="2">
        <f t="shared" si="8"/>
        <v>9.50796E-2</v>
      </c>
    </row>
    <row r="19" spans="1:14" x14ac:dyDescent="0.2">
      <c r="A19">
        <v>132</v>
      </c>
      <c r="B19">
        <v>240</v>
      </c>
      <c r="C19">
        <v>385</v>
      </c>
      <c r="D19">
        <v>3000</v>
      </c>
      <c r="E19" s="2">
        <f t="shared" si="3"/>
        <v>7.3260000000000005</v>
      </c>
      <c r="F19" s="2">
        <f t="shared" si="4"/>
        <v>13509.65</v>
      </c>
      <c r="G19" s="2">
        <f t="shared" si="5"/>
        <v>290.52100000000002</v>
      </c>
      <c r="I19">
        <v>81.400000000000006</v>
      </c>
      <c r="J19">
        <v>84.7</v>
      </c>
      <c r="L19" s="2">
        <f t="shared" si="6"/>
        <v>3.0525000000000004E-2</v>
      </c>
      <c r="M19" s="2">
        <f t="shared" si="7"/>
        <v>4.5032166666666669</v>
      </c>
      <c r="N19" s="2">
        <f t="shared" si="8"/>
        <v>9.6840333333333334E-2</v>
      </c>
    </row>
    <row r="20" spans="1:14" x14ac:dyDescent="0.2">
      <c r="A20">
        <v>156</v>
      </c>
      <c r="B20">
        <v>280</v>
      </c>
      <c r="C20">
        <v>455</v>
      </c>
      <c r="D20">
        <v>3500</v>
      </c>
      <c r="E20" s="2">
        <f t="shared" si="3"/>
        <v>8.6579999999999995</v>
      </c>
      <c r="F20" s="2">
        <f t="shared" si="4"/>
        <v>15965.949999999999</v>
      </c>
      <c r="G20" s="2">
        <f t="shared" si="5"/>
        <v>343.34300000000002</v>
      </c>
      <c r="I20">
        <v>96.2</v>
      </c>
      <c r="J20">
        <v>100.1</v>
      </c>
      <c r="L20" s="2">
        <f t="shared" si="6"/>
        <v>3.0921428571428568E-2</v>
      </c>
      <c r="M20" s="2">
        <f t="shared" si="7"/>
        <v>4.5617000000000001</v>
      </c>
      <c r="N20" s="2">
        <f t="shared" si="8"/>
        <v>9.8098000000000005E-2</v>
      </c>
    </row>
    <row r="21" spans="1:14" x14ac:dyDescent="0.2">
      <c r="A21">
        <v>180</v>
      </c>
      <c r="B21">
        <v>320</v>
      </c>
      <c r="C21">
        <v>525</v>
      </c>
      <c r="D21">
        <v>4000</v>
      </c>
      <c r="E21" s="2">
        <f t="shared" si="3"/>
        <v>9.99</v>
      </c>
      <c r="F21" s="2">
        <f t="shared" si="4"/>
        <v>18422.25</v>
      </c>
      <c r="G21" s="2">
        <f t="shared" si="5"/>
        <v>396.16500000000002</v>
      </c>
      <c r="I21">
        <v>111</v>
      </c>
      <c r="J21">
        <v>115.5</v>
      </c>
      <c r="L21" s="2">
        <f t="shared" ref="L21:L26" si="9">E21/B21</f>
        <v>3.121875E-2</v>
      </c>
      <c r="M21" s="2">
        <f t="shared" ref="M21:M26" si="10">F21/D21</f>
        <v>4.6055624999999996</v>
      </c>
      <c r="N21" s="2">
        <f t="shared" ref="N21:N26" si="11">G21/D21</f>
        <v>9.9041250000000011E-2</v>
      </c>
    </row>
    <row r="22" spans="1:14" x14ac:dyDescent="0.2">
      <c r="A22">
        <v>204</v>
      </c>
      <c r="B22">
        <v>360</v>
      </c>
      <c r="C22">
        <v>595</v>
      </c>
      <c r="D22">
        <v>4500</v>
      </c>
      <c r="E22" s="2">
        <f t="shared" si="3"/>
        <v>11.321999999999999</v>
      </c>
      <c r="F22" s="2">
        <f t="shared" si="4"/>
        <v>20878.55</v>
      </c>
      <c r="G22" s="2">
        <f t="shared" si="5"/>
        <v>448.98700000000002</v>
      </c>
      <c r="I22">
        <v>125.8</v>
      </c>
      <c r="J22">
        <v>130.9</v>
      </c>
      <c r="L22" s="2">
        <f>E22/B22</f>
        <v>3.1449999999999999E-2</v>
      </c>
      <c r="M22" s="2">
        <f t="shared" si="10"/>
        <v>4.639677777777778</v>
      </c>
      <c r="N22" s="2">
        <f t="shared" si="11"/>
        <v>9.9774888888888899E-2</v>
      </c>
    </row>
    <row r="23" spans="1:14" x14ac:dyDescent="0.2">
      <c r="A23">
        <v>228</v>
      </c>
      <c r="B23">
        <v>400</v>
      </c>
      <c r="C23">
        <v>665</v>
      </c>
      <c r="D23">
        <v>5000</v>
      </c>
      <c r="E23" s="2">
        <f t="shared" si="3"/>
        <v>12.653999999999998</v>
      </c>
      <c r="F23" s="2">
        <f t="shared" si="4"/>
        <v>23334.850000000002</v>
      </c>
      <c r="G23" s="2">
        <f t="shared" si="5"/>
        <v>501.80900000000008</v>
      </c>
      <c r="I23">
        <v>140.6</v>
      </c>
      <c r="J23">
        <v>146.30000000000001</v>
      </c>
      <c r="L23" s="2">
        <f t="shared" si="9"/>
        <v>3.1634999999999996E-2</v>
      </c>
      <c r="M23" s="2">
        <f t="shared" si="10"/>
        <v>4.6669700000000001</v>
      </c>
      <c r="N23" s="2">
        <f t="shared" si="11"/>
        <v>0.10036180000000001</v>
      </c>
    </row>
    <row r="24" spans="1:14" x14ac:dyDescent="0.2">
      <c r="A24">
        <v>252</v>
      </c>
      <c r="B24">
        <v>440</v>
      </c>
      <c r="C24">
        <v>735</v>
      </c>
      <c r="D24">
        <v>5500</v>
      </c>
      <c r="E24" s="2">
        <f t="shared" si="3"/>
        <v>13.986000000000001</v>
      </c>
      <c r="F24" s="2">
        <f t="shared" si="4"/>
        <v>25791.149999999998</v>
      </c>
      <c r="G24" s="2">
        <f t="shared" si="5"/>
        <v>554.63099999999997</v>
      </c>
      <c r="I24">
        <v>155.4</v>
      </c>
      <c r="J24">
        <v>161.69999999999999</v>
      </c>
      <c r="L24" s="2">
        <f t="shared" si="9"/>
        <v>3.178636363636364E-2</v>
      </c>
      <c r="M24" s="2">
        <f t="shared" si="10"/>
        <v>4.6892999999999994</v>
      </c>
      <c r="N24" s="2">
        <f t="shared" si="11"/>
        <v>0.100842</v>
      </c>
    </row>
    <row r="25" spans="1:14" x14ac:dyDescent="0.2">
      <c r="A25">
        <v>276</v>
      </c>
      <c r="B25">
        <v>480</v>
      </c>
      <c r="C25">
        <v>805</v>
      </c>
      <c r="D25">
        <v>6000</v>
      </c>
      <c r="E25" s="2">
        <f t="shared" si="3"/>
        <v>15.317999999999998</v>
      </c>
      <c r="F25" s="2">
        <f t="shared" si="4"/>
        <v>28247.45</v>
      </c>
      <c r="G25" s="2">
        <f t="shared" si="5"/>
        <v>607.45299999999997</v>
      </c>
      <c r="I25">
        <v>170.2</v>
      </c>
      <c r="J25">
        <v>177.1</v>
      </c>
      <c r="L25" s="2">
        <f t="shared" si="9"/>
        <v>3.1912499999999996E-2</v>
      </c>
      <c r="M25" s="2">
        <f t="shared" si="10"/>
        <v>4.7079083333333331</v>
      </c>
      <c r="N25" s="2">
        <f t="shared" si="11"/>
        <v>0.10124216666666666</v>
      </c>
    </row>
    <row r="26" spans="1:14" x14ac:dyDescent="0.2">
      <c r="A26">
        <v>300</v>
      </c>
      <c r="B26">
        <v>520</v>
      </c>
      <c r="C26">
        <v>875</v>
      </c>
      <c r="D26">
        <v>6500</v>
      </c>
      <c r="E26" s="2">
        <f t="shared" si="3"/>
        <v>16.649999999999999</v>
      </c>
      <c r="F26" s="2">
        <f t="shared" si="4"/>
        <v>30703.75</v>
      </c>
      <c r="G26" s="2">
        <f t="shared" si="5"/>
        <v>660.27499999999998</v>
      </c>
      <c r="I26">
        <v>185</v>
      </c>
      <c r="J26">
        <v>192.5</v>
      </c>
      <c r="L26" s="2">
        <f t="shared" si="9"/>
        <v>3.2019230769230765E-2</v>
      </c>
      <c r="M26" s="2">
        <f t="shared" si="10"/>
        <v>4.7236538461538462</v>
      </c>
      <c r="N26" s="2">
        <f t="shared" si="11"/>
        <v>0.10158076923076922</v>
      </c>
    </row>
    <row r="34" spans="1:14" x14ac:dyDescent="0.2">
      <c r="A34" t="s">
        <v>27</v>
      </c>
      <c r="B34" s="14" t="s">
        <v>41</v>
      </c>
      <c r="L34" t="s">
        <v>55</v>
      </c>
    </row>
    <row r="35" spans="1:14" x14ac:dyDescent="0.2">
      <c r="A35" t="s">
        <v>46</v>
      </c>
      <c r="B35" t="s">
        <v>47</v>
      </c>
      <c r="C35" t="s">
        <v>49</v>
      </c>
      <c r="D35" t="s">
        <v>48</v>
      </c>
      <c r="E35" t="s">
        <v>50</v>
      </c>
      <c r="F35" t="s">
        <v>51</v>
      </c>
      <c r="G35" t="s">
        <v>52</v>
      </c>
      <c r="I35" t="s">
        <v>53</v>
      </c>
      <c r="J35" t="s">
        <v>54</v>
      </c>
      <c r="L35" t="s">
        <v>9</v>
      </c>
      <c r="M35" t="s">
        <v>56</v>
      </c>
      <c r="N35" t="s">
        <v>57</v>
      </c>
    </row>
    <row r="36" spans="1:14" x14ac:dyDescent="0.2">
      <c r="A36">
        <v>18</v>
      </c>
      <c r="B36">
        <v>40</v>
      </c>
      <c r="C36">
        <v>48</v>
      </c>
      <c r="D36">
        <v>500</v>
      </c>
      <c r="E36" s="2">
        <f>0.09*I36</f>
        <v>1.7999999999999998</v>
      </c>
      <c r="F36" s="2">
        <f>159.5*J36</f>
        <v>4131.05</v>
      </c>
      <c r="G36" s="2">
        <f>3.43*J36</f>
        <v>88.837000000000003</v>
      </c>
      <c r="I36">
        <v>20</v>
      </c>
      <c r="J36">
        <v>25.9</v>
      </c>
      <c r="L36" s="2">
        <f>E36/B36</f>
        <v>4.4999999999999998E-2</v>
      </c>
      <c r="M36" s="2">
        <f>F36/D36</f>
        <v>8.2621000000000002</v>
      </c>
      <c r="N36" s="2">
        <f>G36/D36</f>
        <v>0.177674</v>
      </c>
    </row>
    <row r="37" spans="1:14" x14ac:dyDescent="0.2">
      <c r="A37">
        <v>54</v>
      </c>
      <c r="B37">
        <v>80</v>
      </c>
      <c r="C37">
        <v>144</v>
      </c>
      <c r="D37">
        <v>1000</v>
      </c>
      <c r="E37" s="2">
        <f t="shared" ref="E37:E46" si="12">0.09*I37</f>
        <v>5.3999999999999995</v>
      </c>
      <c r="F37" s="2">
        <f t="shared" ref="F37:F46" si="13">159.5*J37</f>
        <v>12393.15</v>
      </c>
      <c r="G37" s="2">
        <f t="shared" ref="G37:G46" si="14">3.43*J37</f>
        <v>266.51100000000002</v>
      </c>
      <c r="I37">
        <v>60</v>
      </c>
      <c r="J37">
        <v>77.7</v>
      </c>
      <c r="L37" s="2">
        <f t="shared" ref="L37" si="15">E37/B37</f>
        <v>6.7499999999999991E-2</v>
      </c>
      <c r="M37" s="2">
        <f t="shared" ref="M37:M46" si="16">F37/D37</f>
        <v>12.39315</v>
      </c>
      <c r="N37" s="2">
        <f t="shared" ref="N37:N46" si="17">G37/D37</f>
        <v>0.266511</v>
      </c>
    </row>
    <row r="38" spans="1:14" x14ac:dyDescent="0.2">
      <c r="A38">
        <v>90</v>
      </c>
      <c r="B38">
        <v>120</v>
      </c>
      <c r="C38">
        <v>240</v>
      </c>
      <c r="D38">
        <v>1500</v>
      </c>
      <c r="E38" s="2">
        <f t="shared" si="12"/>
        <v>9</v>
      </c>
      <c r="F38" s="2">
        <f t="shared" si="13"/>
        <v>20655.25</v>
      </c>
      <c r="G38" s="2">
        <f t="shared" si="14"/>
        <v>444.185</v>
      </c>
      <c r="I38">
        <v>100</v>
      </c>
      <c r="J38">
        <v>129.5</v>
      </c>
      <c r="L38" s="2">
        <f>E38/B38</f>
        <v>7.4999999999999997E-2</v>
      </c>
      <c r="M38" s="2">
        <f t="shared" si="16"/>
        <v>13.770166666666666</v>
      </c>
      <c r="N38" s="2">
        <f t="shared" si="17"/>
        <v>0.29612333333333335</v>
      </c>
    </row>
    <row r="39" spans="1:14" x14ac:dyDescent="0.2">
      <c r="A39">
        <v>126</v>
      </c>
      <c r="B39">
        <v>160</v>
      </c>
      <c r="C39">
        <v>336</v>
      </c>
      <c r="D39">
        <v>2000</v>
      </c>
      <c r="E39" s="2">
        <f t="shared" si="12"/>
        <v>12.6</v>
      </c>
      <c r="F39" s="2">
        <f t="shared" si="13"/>
        <v>28917.350000000002</v>
      </c>
      <c r="G39" s="2">
        <f t="shared" si="14"/>
        <v>621.85900000000004</v>
      </c>
      <c r="I39">
        <v>140</v>
      </c>
      <c r="J39">
        <v>181.3</v>
      </c>
      <c r="L39" s="2">
        <f t="shared" ref="L39:L43" si="18">E39/B39</f>
        <v>7.8750000000000001E-2</v>
      </c>
      <c r="M39" s="2">
        <f t="shared" si="16"/>
        <v>14.458675000000001</v>
      </c>
      <c r="N39" s="2">
        <f t="shared" si="17"/>
        <v>0.31092950000000003</v>
      </c>
    </row>
    <row r="40" spans="1:14" x14ac:dyDescent="0.2">
      <c r="A40">
        <v>162</v>
      </c>
      <c r="B40">
        <v>200</v>
      </c>
      <c r="C40">
        <v>432</v>
      </c>
      <c r="D40">
        <v>2500</v>
      </c>
      <c r="E40" s="2">
        <f t="shared" si="12"/>
        <v>16.2</v>
      </c>
      <c r="F40" s="2">
        <f t="shared" si="13"/>
        <v>37179.449999999997</v>
      </c>
      <c r="G40" s="2">
        <f t="shared" si="14"/>
        <v>799.53300000000002</v>
      </c>
      <c r="I40">
        <v>180</v>
      </c>
      <c r="J40">
        <v>233.1</v>
      </c>
      <c r="L40" s="2">
        <f t="shared" si="18"/>
        <v>8.1000000000000003E-2</v>
      </c>
      <c r="M40" s="2">
        <f t="shared" si="16"/>
        <v>14.871779999999999</v>
      </c>
      <c r="N40" s="2">
        <f t="shared" si="17"/>
        <v>0.31981320000000002</v>
      </c>
    </row>
    <row r="41" spans="1:14" x14ac:dyDescent="0.2">
      <c r="A41">
        <v>198</v>
      </c>
      <c r="B41">
        <v>240</v>
      </c>
      <c r="C41">
        <v>528</v>
      </c>
      <c r="D41">
        <v>3000</v>
      </c>
      <c r="E41" s="2">
        <f t="shared" si="12"/>
        <v>19.8</v>
      </c>
      <c r="F41" s="2">
        <f t="shared" si="13"/>
        <v>45441.549999999996</v>
      </c>
      <c r="G41" s="2">
        <f t="shared" si="14"/>
        <v>977.20699999999999</v>
      </c>
      <c r="I41">
        <v>220</v>
      </c>
      <c r="J41">
        <v>284.89999999999998</v>
      </c>
      <c r="L41" s="2">
        <f t="shared" si="18"/>
        <v>8.2500000000000004E-2</v>
      </c>
      <c r="M41" s="2">
        <f t="shared" si="16"/>
        <v>15.147183333333333</v>
      </c>
      <c r="N41" s="2">
        <f t="shared" si="17"/>
        <v>0.32573566666666665</v>
      </c>
    </row>
    <row r="42" spans="1:14" x14ac:dyDescent="0.2">
      <c r="A42">
        <v>234</v>
      </c>
      <c r="B42">
        <v>280</v>
      </c>
      <c r="C42">
        <v>624</v>
      </c>
      <c r="D42">
        <v>3500</v>
      </c>
      <c r="E42" s="2">
        <f t="shared" si="12"/>
        <v>23.4</v>
      </c>
      <c r="F42" s="2">
        <f t="shared" si="13"/>
        <v>53703.65</v>
      </c>
      <c r="G42" s="2">
        <f t="shared" si="14"/>
        <v>1154.8810000000001</v>
      </c>
      <c r="I42">
        <v>260</v>
      </c>
      <c r="J42">
        <v>336.7</v>
      </c>
      <c r="L42" s="2">
        <f t="shared" si="18"/>
        <v>8.357142857142856E-2</v>
      </c>
      <c r="M42" s="2">
        <f t="shared" si="16"/>
        <v>15.3439</v>
      </c>
      <c r="N42" s="2">
        <f t="shared" si="17"/>
        <v>0.32996600000000004</v>
      </c>
    </row>
    <row r="43" spans="1:14" x14ac:dyDescent="0.2">
      <c r="A43">
        <v>270</v>
      </c>
      <c r="B43">
        <v>320</v>
      </c>
      <c r="C43">
        <v>720</v>
      </c>
      <c r="D43">
        <v>4000</v>
      </c>
      <c r="E43" s="2">
        <f t="shared" si="12"/>
        <v>27</v>
      </c>
      <c r="F43" s="2">
        <f t="shared" si="13"/>
        <v>61965.75</v>
      </c>
      <c r="G43" s="2">
        <f t="shared" si="14"/>
        <v>1332.5550000000001</v>
      </c>
      <c r="I43">
        <v>300</v>
      </c>
      <c r="J43">
        <v>388.5</v>
      </c>
      <c r="L43" s="2">
        <f t="shared" si="18"/>
        <v>8.4375000000000006E-2</v>
      </c>
      <c r="M43" s="2">
        <f t="shared" si="16"/>
        <v>15.4914375</v>
      </c>
      <c r="N43" s="2">
        <f t="shared" si="17"/>
        <v>0.33313875000000004</v>
      </c>
    </row>
    <row r="44" spans="1:14" x14ac:dyDescent="0.2">
      <c r="A44">
        <v>306</v>
      </c>
      <c r="B44">
        <v>360</v>
      </c>
      <c r="C44">
        <v>816</v>
      </c>
      <c r="D44">
        <v>4500</v>
      </c>
      <c r="E44" s="2">
        <f t="shared" si="12"/>
        <v>30.599999999999998</v>
      </c>
      <c r="F44" s="2">
        <f t="shared" si="13"/>
        <v>70227.850000000006</v>
      </c>
      <c r="G44" s="2">
        <f t="shared" si="14"/>
        <v>1510.229</v>
      </c>
      <c r="I44">
        <v>340</v>
      </c>
      <c r="J44">
        <v>440.3</v>
      </c>
      <c r="L44" s="2">
        <f>E44/B44</f>
        <v>8.4999999999999992E-2</v>
      </c>
      <c r="M44" s="2">
        <f t="shared" si="16"/>
        <v>15.606188888888891</v>
      </c>
      <c r="N44" s="2">
        <f t="shared" si="17"/>
        <v>0.33560644444444443</v>
      </c>
    </row>
    <row r="45" spans="1:14" x14ac:dyDescent="0.2">
      <c r="A45">
        <v>342</v>
      </c>
      <c r="B45">
        <v>400</v>
      </c>
      <c r="C45">
        <v>912</v>
      </c>
      <c r="D45">
        <v>5000</v>
      </c>
      <c r="E45" s="2">
        <f t="shared" si="12"/>
        <v>34.199999999999996</v>
      </c>
      <c r="F45" s="2">
        <f t="shared" si="13"/>
        <v>78489.95</v>
      </c>
      <c r="G45" s="2">
        <f t="shared" si="14"/>
        <v>1687.9030000000002</v>
      </c>
      <c r="I45">
        <v>380</v>
      </c>
      <c r="J45">
        <v>492.1</v>
      </c>
      <c r="L45" s="2">
        <f t="shared" ref="L45:L46" si="19">E45/B45</f>
        <v>8.5499999999999993E-2</v>
      </c>
      <c r="M45" s="2">
        <f t="shared" si="16"/>
        <v>15.697989999999999</v>
      </c>
      <c r="N45" s="2">
        <f t="shared" si="17"/>
        <v>0.33758060000000006</v>
      </c>
    </row>
    <row r="46" spans="1:14" x14ac:dyDescent="0.2">
      <c r="A46">
        <v>378</v>
      </c>
      <c r="B46">
        <v>440</v>
      </c>
      <c r="C46">
        <v>1008</v>
      </c>
      <c r="D46">
        <v>5500</v>
      </c>
      <c r="E46" s="2">
        <f t="shared" si="12"/>
        <v>37.799999999999997</v>
      </c>
      <c r="F46" s="2">
        <f t="shared" si="13"/>
        <v>86752.05</v>
      </c>
      <c r="G46" s="2">
        <f t="shared" si="14"/>
        <v>1865.577</v>
      </c>
      <c r="I46">
        <v>420</v>
      </c>
      <c r="J46">
        <v>543.9</v>
      </c>
      <c r="L46" s="2">
        <f t="shared" si="19"/>
        <v>8.5909090909090907E-2</v>
      </c>
      <c r="M46" s="2">
        <f t="shared" si="16"/>
        <v>15.773100000000001</v>
      </c>
      <c r="N46" s="2">
        <f t="shared" si="17"/>
        <v>0.33919581818181815</v>
      </c>
    </row>
    <row r="47" spans="1:14" x14ac:dyDescent="0.2">
      <c r="L47" s="2"/>
      <c r="M47" s="2"/>
      <c r="N47" s="2"/>
    </row>
    <row r="48" spans="1:14" x14ac:dyDescent="0.2">
      <c r="L48" s="2"/>
      <c r="M48" s="2"/>
      <c r="N48" s="2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180f45-2557-416c-afe1-8f801dbc15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CC706C3D38294C8EBEA55E6EB5B5C1" ma:contentTypeVersion="12" ma:contentTypeDescription="Ein neues Dokument erstellen." ma:contentTypeScope="" ma:versionID="118545fdfa297e7886999e749f5d9f89">
  <xsd:schema xmlns:xsd="http://www.w3.org/2001/XMLSchema" xmlns:xs="http://www.w3.org/2001/XMLSchema" xmlns:p="http://schemas.microsoft.com/office/2006/metadata/properties" xmlns:ns3="42180f45-2557-416c-afe1-8f801dbc156e" xmlns:ns4="3ecc3d70-e70f-492f-9b29-57b19b3115bf" targetNamespace="http://schemas.microsoft.com/office/2006/metadata/properties" ma:root="true" ma:fieldsID="0bf4f3a12d6bfb254eeeebca6849436f" ns3:_="" ns4:_="">
    <xsd:import namespace="42180f45-2557-416c-afe1-8f801dbc156e"/>
    <xsd:import namespace="3ecc3d70-e70f-492f-9b29-57b19b3115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80f45-2557-416c-afe1-8f801dbc1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c3d70-e70f-492f-9b29-57b19b3115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B0256-CCFA-48C4-9B44-A79297CDD12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42180f45-2557-416c-afe1-8f801dbc156e"/>
    <ds:schemaRef ds:uri="http://schemas.microsoft.com/office/infopath/2007/PartnerControls"/>
    <ds:schemaRef ds:uri="http://schemas.microsoft.com/office/2006/documentManagement/types"/>
    <ds:schemaRef ds:uri="3ecc3d70-e70f-492f-9b29-57b19b3115b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24DFF0-5C2F-4A72-8AF4-ED270E5C2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80f45-2557-416c-afe1-8f801dbc156e"/>
    <ds:schemaRef ds:uri="3ecc3d70-e70f-492f-9b29-57b19b3115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E93A20-55F7-4751-AB12-1FB9E57CFD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CO2 emission</vt:lpstr>
      <vt:lpstr>Time for Distance City and Flat</vt:lpstr>
      <vt:lpstr>Time for Distance Mountain</vt:lpstr>
      <vt:lpstr>Efficiency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Stierlin Noel</dc:creator>
  <cp:lastModifiedBy>Noel Stierlin</cp:lastModifiedBy>
  <dcterms:created xsi:type="dcterms:W3CDTF">2024-04-02T09:37:41Z</dcterms:created>
  <dcterms:modified xsi:type="dcterms:W3CDTF">2024-07-05T12:39:46Z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0x01010018CC706C3D38294C8EBEA55E6EB5B5C1</vt:lpwstr>
  </property>
</Properties>
</file>