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/>
  <mc:AlternateContent xmlns:mc="http://schemas.openxmlformats.org/markup-compatibility/2006">
    <mc:Choice Requires="x15">
      <x15ac:absPath xmlns:x15ac="http://schemas.microsoft.com/office/spreadsheetml/2010/11/ac" url="/Users/ulyssesalbuquerque/Downloads/"/>
    </mc:Choice>
  </mc:AlternateContent>
  <xr:revisionPtr revIDLastSave="0" documentId="8_{36433A50-6D32-554B-B49F-C5E29C95E9F8}" xr6:coauthVersionLast="47" xr6:coauthVersionMax="47" xr10:uidLastSave="{00000000-0000-0000-0000-000000000000}"/>
  <bookViews>
    <workbookView xWindow="0" yWindow="500" windowWidth="28800" windowHeight="16140" firstSheet="1" activeTab="1" xr2:uid="{00000000-000D-0000-FFFF-FFFF00000000}"/>
  </bookViews>
  <sheets>
    <sheet name=" Preference_Data" sheetId="8" r:id="rId1"/>
    <sheet name=" Phenol_calculations" sheetId="6" r:id="rId2"/>
    <sheet name=" tannin_calculations" sheetId="10" r:id="rId3"/>
    <sheet name=" Flavonoid_calculations" sheetId="7" r:id="rId4"/>
    <sheet name=" Table article I" sheetId="11" r:id="rId5"/>
  </sheets>
  <externalReferences>
    <externalReference r:id="rId6"/>
    <externalReference r:id="rId7"/>
    <externalReference r:id="rId8"/>
    <externalReference r:id="rId9"/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8" i="6" l="1"/>
  <c r="J78" i="6"/>
  <c r="L25" i="10"/>
  <c r="M28" i="10"/>
  <c r="M29" i="10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25" i="6"/>
  <c r="G25" i="6"/>
  <c r="F25" i="6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25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28" i="10"/>
  <c r="B29" i="10"/>
  <c r="B30" i="10"/>
  <c r="B27" i="10"/>
  <c r="B26" i="10"/>
  <c r="B25" i="10"/>
  <c r="B84" i="6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80" i="7"/>
  <c r="C80" i="7" s="1"/>
  <c r="B79" i="7"/>
  <c r="C79" i="7" s="1"/>
  <c r="B78" i="7"/>
  <c r="C78" i="7" s="1"/>
  <c r="B77" i="7"/>
  <c r="C77" i="7" s="1"/>
  <c r="B76" i="7"/>
  <c r="C76" i="7" s="1"/>
  <c r="B75" i="7"/>
  <c r="C75" i="7" s="1"/>
  <c r="B74" i="7"/>
  <c r="C74" i="7" s="1"/>
  <c r="B73" i="7"/>
  <c r="C73" i="7" s="1"/>
  <c r="B72" i="7"/>
  <c r="C72" i="7" s="1"/>
  <c r="B71" i="7"/>
  <c r="C71" i="7" s="1"/>
  <c r="B70" i="7"/>
  <c r="C70" i="7" s="1"/>
  <c r="B69" i="7"/>
  <c r="C69" i="7" s="1"/>
  <c r="B68" i="7"/>
  <c r="C68" i="7" s="1"/>
  <c r="B67" i="7"/>
  <c r="C67" i="7" s="1"/>
  <c r="B66" i="7"/>
  <c r="C66" i="7" s="1"/>
  <c r="B65" i="7"/>
  <c r="C65" i="7" s="1"/>
  <c r="B64" i="7"/>
  <c r="C64" i="7" s="1"/>
  <c r="B63" i="7"/>
  <c r="C63" i="7" s="1"/>
  <c r="B62" i="7"/>
  <c r="C62" i="7" s="1"/>
  <c r="B61" i="7"/>
  <c r="C61" i="7" s="1"/>
  <c r="B60" i="7"/>
  <c r="C60" i="7" s="1"/>
  <c r="B59" i="7"/>
  <c r="C59" i="7" s="1"/>
  <c r="B58" i="7"/>
  <c r="C58" i="7" s="1"/>
  <c r="B57" i="7"/>
  <c r="C57" i="7" s="1"/>
  <c r="B56" i="7"/>
  <c r="C56" i="7" s="1"/>
  <c r="B55" i="7"/>
  <c r="C55" i="7" s="1"/>
  <c r="B54" i="7"/>
  <c r="C54" i="7" s="1"/>
  <c r="B53" i="7"/>
  <c r="C53" i="7" s="1"/>
  <c r="B52" i="7"/>
  <c r="C52" i="7" s="1"/>
  <c r="B51" i="7"/>
  <c r="C51" i="7" s="1"/>
  <c r="B50" i="7"/>
  <c r="C50" i="7" s="1"/>
  <c r="B49" i="7"/>
  <c r="C49" i="7" s="1"/>
  <c r="B48" i="7"/>
  <c r="C48" i="7" s="1"/>
  <c r="B47" i="7"/>
  <c r="C47" i="7" s="1"/>
  <c r="B46" i="7"/>
  <c r="C46" i="7" s="1"/>
  <c r="B45" i="7"/>
  <c r="C45" i="7" s="1"/>
  <c r="B44" i="7"/>
  <c r="C44" i="7" s="1"/>
  <c r="B43" i="7"/>
  <c r="C43" i="7" s="1"/>
  <c r="B42" i="7"/>
  <c r="C42" i="7" s="1"/>
  <c r="B41" i="7"/>
  <c r="C41" i="7" s="1"/>
  <c r="B40" i="7"/>
  <c r="C40" i="7" s="1"/>
  <c r="B39" i="7"/>
  <c r="C39" i="7" s="1"/>
  <c r="B38" i="7"/>
  <c r="C38" i="7" s="1"/>
  <c r="B37" i="7"/>
  <c r="C37" i="7" s="1"/>
  <c r="B36" i="7"/>
  <c r="C36" i="7" s="1"/>
  <c r="B35" i="7"/>
  <c r="C35" i="7" s="1"/>
  <c r="B34" i="7"/>
  <c r="C34" i="7" s="1"/>
  <c r="B33" i="7"/>
  <c r="C33" i="7" s="1"/>
  <c r="B32" i="7"/>
  <c r="C32" i="7" s="1"/>
  <c r="B31" i="7"/>
  <c r="C31" i="7" s="1"/>
  <c r="B30" i="7"/>
  <c r="C30" i="7" s="1"/>
  <c r="B29" i="7"/>
  <c r="C29" i="7" s="1"/>
  <c r="B28" i="7"/>
  <c r="C28" i="7" s="1"/>
  <c r="B27" i="7"/>
  <c r="C27" i="7" s="1"/>
  <c r="B26" i="7"/>
  <c r="C26" i="7" s="1"/>
  <c r="B25" i="7"/>
  <c r="C25" i="7" s="1"/>
  <c r="B24" i="7"/>
  <c r="C24" i="7" s="1"/>
  <c r="B23" i="7"/>
  <c r="C23" i="7" s="1"/>
  <c r="B22" i="7"/>
  <c r="C22" i="7" s="1"/>
  <c r="B21" i="7"/>
  <c r="C21" i="7" s="1"/>
  <c r="D24" i="7"/>
  <c r="D32" i="10"/>
  <c r="D25" i="10"/>
  <c r="D74" i="6"/>
  <c r="D77" i="6"/>
  <c r="D79" i="6"/>
  <c r="D22" i="7"/>
  <c r="D23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21" i="7"/>
  <c r="E21" i="7" s="1"/>
  <c r="D26" i="10"/>
  <c r="D27" i="10"/>
  <c r="D28" i="10"/>
  <c r="D29" i="10"/>
  <c r="D30" i="10"/>
  <c r="D31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5" i="6"/>
  <c r="D76" i="6"/>
  <c r="D78" i="6"/>
  <c r="D80" i="6"/>
  <c r="D81" i="6"/>
  <c r="D82" i="6"/>
  <c r="D83" i="6"/>
  <c r="D84" i="6"/>
  <c r="D25" i="6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21" i="7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25" i="10"/>
  <c r="G84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A21" i="7" a="1"/>
  <c r="A21" i="7"/>
  <c r="M24" i="10"/>
  <c r="L24" i="10"/>
  <c r="A25" i="10"/>
  <c r="E84" i="10"/>
  <c r="F84" i="10" s="1"/>
  <c r="H84" i="10" s="1"/>
  <c r="A84" i="10"/>
  <c r="E83" i="10"/>
  <c r="F83" i="10" s="1"/>
  <c r="H83" i="10" s="1"/>
  <c r="A83" i="10"/>
  <c r="E82" i="10"/>
  <c r="F82" i="10" s="1"/>
  <c r="H82" i="10" s="1"/>
  <c r="A82" i="10"/>
  <c r="E81" i="10"/>
  <c r="F81" i="10" s="1"/>
  <c r="H81" i="10" s="1"/>
  <c r="A81" i="10"/>
  <c r="E80" i="10"/>
  <c r="F80" i="10" s="1"/>
  <c r="H80" i="10" s="1"/>
  <c r="A80" i="10"/>
  <c r="E79" i="10"/>
  <c r="F79" i="10" s="1"/>
  <c r="H79" i="10" s="1"/>
  <c r="A79" i="10"/>
  <c r="E78" i="10"/>
  <c r="F78" i="10" s="1"/>
  <c r="H78" i="10" s="1"/>
  <c r="A78" i="10"/>
  <c r="E77" i="10"/>
  <c r="F77" i="10" s="1"/>
  <c r="H77" i="10" s="1"/>
  <c r="A77" i="10"/>
  <c r="E76" i="10"/>
  <c r="F76" i="10" s="1"/>
  <c r="H76" i="10" s="1"/>
  <c r="A76" i="10"/>
  <c r="E75" i="10"/>
  <c r="F75" i="10" s="1"/>
  <c r="H75" i="10" s="1"/>
  <c r="A75" i="10"/>
  <c r="E74" i="10"/>
  <c r="F74" i="10" s="1"/>
  <c r="H74" i="10" s="1"/>
  <c r="A74" i="10"/>
  <c r="E73" i="10"/>
  <c r="F73" i="10" s="1"/>
  <c r="H73" i="10" s="1"/>
  <c r="A73" i="10"/>
  <c r="E72" i="10"/>
  <c r="F72" i="10" s="1"/>
  <c r="H72" i="10" s="1"/>
  <c r="A72" i="10"/>
  <c r="E71" i="10"/>
  <c r="F71" i="10" s="1"/>
  <c r="H71" i="10" s="1"/>
  <c r="A71" i="10"/>
  <c r="E70" i="10"/>
  <c r="F70" i="10" s="1"/>
  <c r="H70" i="10" s="1"/>
  <c r="A70" i="10"/>
  <c r="E69" i="10"/>
  <c r="F69" i="10" s="1"/>
  <c r="H69" i="10" s="1"/>
  <c r="A69" i="10"/>
  <c r="E68" i="10"/>
  <c r="F68" i="10" s="1"/>
  <c r="H68" i="10" s="1"/>
  <c r="A68" i="10"/>
  <c r="E67" i="10"/>
  <c r="F67" i="10" s="1"/>
  <c r="H67" i="10" s="1"/>
  <c r="A67" i="10"/>
  <c r="E66" i="10"/>
  <c r="F66" i="10" s="1"/>
  <c r="H66" i="10" s="1"/>
  <c r="A66" i="10"/>
  <c r="E65" i="10"/>
  <c r="F65" i="10" s="1"/>
  <c r="H65" i="10" s="1"/>
  <c r="A65" i="10"/>
  <c r="E64" i="10"/>
  <c r="F64" i="10" s="1"/>
  <c r="H64" i="10" s="1"/>
  <c r="A64" i="10"/>
  <c r="E63" i="10"/>
  <c r="F63" i="10" s="1"/>
  <c r="H63" i="10" s="1"/>
  <c r="A63" i="10"/>
  <c r="E62" i="10"/>
  <c r="F62" i="10" s="1"/>
  <c r="H62" i="10" s="1"/>
  <c r="A62" i="10"/>
  <c r="E61" i="10"/>
  <c r="F61" i="10" s="1"/>
  <c r="H61" i="10" s="1"/>
  <c r="A61" i="10"/>
  <c r="E60" i="10"/>
  <c r="F60" i="10" s="1"/>
  <c r="H60" i="10" s="1"/>
  <c r="A60" i="10"/>
  <c r="E59" i="10"/>
  <c r="F59" i="10" s="1"/>
  <c r="H59" i="10" s="1"/>
  <c r="A59" i="10"/>
  <c r="E58" i="10"/>
  <c r="F58" i="10" s="1"/>
  <c r="H58" i="10" s="1"/>
  <c r="A58" i="10"/>
  <c r="E57" i="10"/>
  <c r="F57" i="10" s="1"/>
  <c r="H57" i="10" s="1"/>
  <c r="A57" i="10"/>
  <c r="E56" i="10"/>
  <c r="F56" i="10" s="1"/>
  <c r="H56" i="10" s="1"/>
  <c r="A56" i="10"/>
  <c r="E55" i="10"/>
  <c r="F55" i="10" s="1"/>
  <c r="H55" i="10" s="1"/>
  <c r="A55" i="10"/>
  <c r="E54" i="10"/>
  <c r="F54" i="10" s="1"/>
  <c r="H54" i="10" s="1"/>
  <c r="A54" i="10"/>
  <c r="E53" i="10"/>
  <c r="F53" i="10" s="1"/>
  <c r="H53" i="10" s="1"/>
  <c r="A53" i="10"/>
  <c r="E52" i="10"/>
  <c r="F52" i="10" s="1"/>
  <c r="H52" i="10" s="1"/>
  <c r="A52" i="10"/>
  <c r="E51" i="10"/>
  <c r="F51" i="10" s="1"/>
  <c r="H51" i="10" s="1"/>
  <c r="A51" i="10"/>
  <c r="E50" i="10"/>
  <c r="F50" i="10" s="1"/>
  <c r="H50" i="10" s="1"/>
  <c r="A50" i="10"/>
  <c r="E49" i="10"/>
  <c r="F49" i="10" s="1"/>
  <c r="H49" i="10" s="1"/>
  <c r="A49" i="10"/>
  <c r="E48" i="10"/>
  <c r="F48" i="10" s="1"/>
  <c r="H48" i="10" s="1"/>
  <c r="A48" i="10"/>
  <c r="E47" i="10"/>
  <c r="F47" i="10" s="1"/>
  <c r="H47" i="10" s="1"/>
  <c r="A47" i="10"/>
  <c r="E46" i="10"/>
  <c r="F46" i="10" s="1"/>
  <c r="H46" i="10" s="1"/>
  <c r="A46" i="10"/>
  <c r="E45" i="10"/>
  <c r="F45" i="10" s="1"/>
  <c r="H45" i="10" s="1"/>
  <c r="A45" i="10"/>
  <c r="E44" i="10"/>
  <c r="F44" i="10" s="1"/>
  <c r="H44" i="10" s="1"/>
  <c r="A44" i="10"/>
  <c r="E43" i="10"/>
  <c r="F43" i="10" s="1"/>
  <c r="H43" i="10" s="1"/>
  <c r="A43" i="10"/>
  <c r="E42" i="10"/>
  <c r="F42" i="10" s="1"/>
  <c r="H42" i="10" s="1"/>
  <c r="A42" i="10"/>
  <c r="E41" i="10"/>
  <c r="F41" i="10" s="1"/>
  <c r="H41" i="10" s="1"/>
  <c r="A41" i="10"/>
  <c r="E40" i="10"/>
  <c r="F40" i="10" s="1"/>
  <c r="H40" i="10" s="1"/>
  <c r="A40" i="10"/>
  <c r="E39" i="10"/>
  <c r="F39" i="10" s="1"/>
  <c r="H39" i="10" s="1"/>
  <c r="A39" i="10"/>
  <c r="E38" i="10"/>
  <c r="F38" i="10" s="1"/>
  <c r="H38" i="10" s="1"/>
  <c r="A38" i="10"/>
  <c r="E37" i="10"/>
  <c r="F37" i="10" s="1"/>
  <c r="H37" i="10" s="1"/>
  <c r="A37" i="10"/>
  <c r="E36" i="10"/>
  <c r="F36" i="10" s="1"/>
  <c r="H36" i="10" s="1"/>
  <c r="A36" i="10"/>
  <c r="E35" i="10"/>
  <c r="F35" i="10" s="1"/>
  <c r="H35" i="10" s="1"/>
  <c r="A35" i="10"/>
  <c r="E34" i="10"/>
  <c r="F34" i="10" s="1"/>
  <c r="H34" i="10" s="1"/>
  <c r="A34" i="10"/>
  <c r="E33" i="10"/>
  <c r="F33" i="10" s="1"/>
  <c r="H33" i="10" s="1"/>
  <c r="A33" i="10"/>
  <c r="E32" i="10"/>
  <c r="F32" i="10" s="1"/>
  <c r="H32" i="10" s="1"/>
  <c r="A32" i="10"/>
  <c r="E31" i="10"/>
  <c r="F31" i="10" s="1"/>
  <c r="H31" i="10" s="1"/>
  <c r="A31" i="10"/>
  <c r="E30" i="10"/>
  <c r="F30" i="10" s="1"/>
  <c r="H30" i="10" s="1"/>
  <c r="A30" i="10"/>
  <c r="E29" i="10"/>
  <c r="F29" i="10" s="1"/>
  <c r="H29" i="10" s="1"/>
  <c r="A29" i="10"/>
  <c r="E28" i="10"/>
  <c r="F28" i="10" s="1"/>
  <c r="H28" i="10" s="1"/>
  <c r="A28" i="10"/>
  <c r="E27" i="10"/>
  <c r="F27" i="10" s="1"/>
  <c r="H27" i="10" s="1"/>
  <c r="A27" i="10"/>
  <c r="E26" i="10"/>
  <c r="F26" i="10" s="1"/>
  <c r="H26" i="10" s="1"/>
  <c r="A26" i="10"/>
  <c r="E25" i="10"/>
  <c r="F25" i="10" s="1"/>
  <c r="H25" i="10" s="1"/>
  <c r="M25" i="10" s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25" i="6"/>
  <c r="N62" i="8"/>
  <c r="M62" i="8"/>
  <c r="J62" i="8"/>
  <c r="I62" i="8"/>
  <c r="F62" i="8"/>
  <c r="E62" i="8"/>
  <c r="N59" i="8"/>
  <c r="M59" i="8"/>
  <c r="J59" i="8"/>
  <c r="I59" i="8"/>
  <c r="F59" i="8"/>
  <c r="E59" i="8"/>
  <c r="N56" i="8"/>
  <c r="M56" i="8"/>
  <c r="J56" i="8"/>
  <c r="I56" i="8"/>
  <c r="F56" i="8"/>
  <c r="E56" i="8"/>
  <c r="N53" i="8"/>
  <c r="M53" i="8"/>
  <c r="J53" i="8"/>
  <c r="I53" i="8"/>
  <c r="F53" i="8"/>
  <c r="E53" i="8"/>
  <c r="N50" i="8"/>
  <c r="M50" i="8"/>
  <c r="J50" i="8"/>
  <c r="I50" i="8"/>
  <c r="F50" i="8"/>
  <c r="E50" i="8"/>
  <c r="N47" i="8"/>
  <c r="M47" i="8"/>
  <c r="J47" i="8"/>
  <c r="I47" i="8"/>
  <c r="F47" i="8"/>
  <c r="E47" i="8"/>
  <c r="N44" i="8"/>
  <c r="M44" i="8"/>
  <c r="J44" i="8"/>
  <c r="I44" i="8"/>
  <c r="F44" i="8"/>
  <c r="E44" i="8"/>
  <c r="N41" i="8"/>
  <c r="M41" i="8"/>
  <c r="J41" i="8"/>
  <c r="I41" i="8"/>
  <c r="F41" i="8"/>
  <c r="E41" i="8"/>
  <c r="N38" i="8"/>
  <c r="M38" i="8"/>
  <c r="J38" i="8"/>
  <c r="I38" i="8"/>
  <c r="F38" i="8"/>
  <c r="E38" i="8"/>
  <c r="N35" i="8"/>
  <c r="M35" i="8"/>
  <c r="J35" i="8"/>
  <c r="I35" i="8"/>
  <c r="F35" i="8"/>
  <c r="E35" i="8"/>
  <c r="N32" i="8"/>
  <c r="M32" i="8"/>
  <c r="J32" i="8"/>
  <c r="I32" i="8"/>
  <c r="F32" i="8"/>
  <c r="E32" i="8"/>
  <c r="N29" i="8"/>
  <c r="M29" i="8"/>
  <c r="J29" i="8"/>
  <c r="I29" i="8"/>
  <c r="F29" i="8"/>
  <c r="E29" i="8"/>
  <c r="N26" i="8"/>
  <c r="M26" i="8"/>
  <c r="J26" i="8"/>
  <c r="I26" i="8"/>
  <c r="F26" i="8"/>
  <c r="E26" i="8"/>
  <c r="N23" i="8"/>
  <c r="M23" i="8"/>
  <c r="J23" i="8"/>
  <c r="I23" i="8"/>
  <c r="F23" i="8"/>
  <c r="E23" i="8"/>
  <c r="N20" i="8"/>
  <c r="M20" i="8"/>
  <c r="J20" i="8"/>
  <c r="I20" i="8"/>
  <c r="F20" i="8"/>
  <c r="E20" i="8"/>
  <c r="N17" i="8"/>
  <c r="M17" i="8"/>
  <c r="J17" i="8"/>
  <c r="I17" i="8"/>
  <c r="F17" i="8"/>
  <c r="E17" i="8"/>
  <c r="N14" i="8"/>
  <c r="M14" i="8"/>
  <c r="J14" i="8"/>
  <c r="I14" i="8"/>
  <c r="F14" i="8"/>
  <c r="E14" i="8"/>
  <c r="N11" i="8"/>
  <c r="M11" i="8"/>
  <c r="J11" i="8"/>
  <c r="I11" i="8"/>
  <c r="F11" i="8"/>
  <c r="E11" i="8"/>
  <c r="N8" i="8"/>
  <c r="M8" i="8"/>
  <c r="J8" i="8"/>
  <c r="I8" i="8"/>
  <c r="F8" i="8"/>
  <c r="E8" i="8"/>
  <c r="N5" i="8"/>
  <c r="M5" i="8"/>
  <c r="J5" i="8"/>
  <c r="I5" i="8"/>
  <c r="F5" i="8"/>
  <c r="E5" i="8"/>
  <c r="F54" i="6"/>
  <c r="F53" i="6"/>
  <c r="F52" i="6"/>
  <c r="F45" i="6"/>
  <c r="F44" i="6"/>
  <c r="F43" i="6"/>
  <c r="F36" i="6"/>
  <c r="F35" i="6"/>
  <c r="F34" i="6"/>
  <c r="F60" i="6"/>
  <c r="F59" i="6"/>
  <c r="F58" i="6"/>
  <c r="F57" i="6"/>
  <c r="F56" i="6"/>
  <c r="F55" i="6"/>
  <c r="F51" i="6"/>
  <c r="F50" i="6"/>
  <c r="F49" i="6"/>
  <c r="F48" i="6"/>
  <c r="F47" i="6"/>
  <c r="F46" i="6"/>
  <c r="F40" i="6"/>
  <c r="H40" i="6"/>
  <c r="H25" i="6" l="1"/>
  <c r="I25" i="6" s="1"/>
  <c r="H46" i="6"/>
  <c r="H47" i="6"/>
  <c r="H48" i="6"/>
  <c r="H49" i="6"/>
  <c r="H50" i="6"/>
  <c r="H51" i="6"/>
  <c r="H55" i="6"/>
  <c r="H56" i="6"/>
  <c r="H57" i="6"/>
  <c r="H58" i="6"/>
  <c r="H59" i="6"/>
  <c r="H60" i="6"/>
  <c r="H34" i="6"/>
  <c r="H35" i="6"/>
  <c r="H36" i="6"/>
  <c r="H43" i="6"/>
  <c r="H44" i="6"/>
  <c r="H45" i="6"/>
  <c r="H52" i="6"/>
  <c r="H53" i="6"/>
  <c r="H54" i="6"/>
  <c r="N25" i="10"/>
  <c r="F21" i="7"/>
  <c r="I31" i="10"/>
  <c r="M31" i="10"/>
  <c r="I32" i="10"/>
  <c r="M32" i="10"/>
  <c r="I33" i="10"/>
  <c r="M33" i="10"/>
  <c r="I34" i="10"/>
  <c r="M34" i="10"/>
  <c r="I35" i="10"/>
  <c r="M35" i="10"/>
  <c r="I36" i="10"/>
  <c r="M36" i="10"/>
  <c r="I37" i="10"/>
  <c r="M37" i="10"/>
  <c r="I38" i="10"/>
  <c r="M38" i="10"/>
  <c r="I39" i="10"/>
  <c r="M39" i="10"/>
  <c r="I40" i="10"/>
  <c r="M40" i="10"/>
  <c r="I41" i="10"/>
  <c r="M41" i="10"/>
  <c r="I42" i="10"/>
  <c r="M42" i="10"/>
  <c r="I44" i="10"/>
  <c r="M44" i="10"/>
  <c r="I45" i="10"/>
  <c r="M45" i="10"/>
  <c r="I46" i="10"/>
  <c r="M46" i="10"/>
  <c r="I47" i="10"/>
  <c r="M47" i="10"/>
  <c r="I48" i="10"/>
  <c r="M48" i="10"/>
  <c r="I49" i="10"/>
  <c r="M49" i="10"/>
  <c r="I50" i="10"/>
  <c r="M50" i="10"/>
  <c r="I51" i="10"/>
  <c r="M51" i="10"/>
  <c r="I43" i="10"/>
  <c r="M43" i="10"/>
  <c r="I26" i="10"/>
  <c r="M26" i="10"/>
  <c r="I27" i="10"/>
  <c r="M27" i="10"/>
  <c r="I54" i="10"/>
  <c r="M54" i="10"/>
  <c r="I53" i="10"/>
  <c r="M53" i="10"/>
  <c r="I52" i="10"/>
  <c r="M52" i="10"/>
  <c r="I57" i="10"/>
  <c r="M57" i="10"/>
  <c r="I56" i="10"/>
  <c r="M56" i="10"/>
  <c r="I55" i="10"/>
  <c r="M55" i="10"/>
  <c r="I60" i="10"/>
  <c r="M60" i="10"/>
  <c r="I59" i="10"/>
  <c r="M59" i="10"/>
  <c r="I58" i="10"/>
  <c r="M58" i="10"/>
  <c r="I30" i="10"/>
  <c r="M30" i="10"/>
  <c r="I29" i="10"/>
  <c r="I28" i="10"/>
  <c r="E22" i="7"/>
  <c r="F22" i="7" s="1"/>
  <c r="H22" i="7" s="1"/>
  <c r="I22" i="7" s="1"/>
  <c r="E23" i="7"/>
  <c r="F23" i="7" s="1"/>
  <c r="H23" i="7" s="1"/>
  <c r="I23" i="7" s="1"/>
  <c r="E24" i="7"/>
  <c r="F24" i="7" s="1"/>
  <c r="H24" i="7" s="1"/>
  <c r="I24" i="7" s="1"/>
  <c r="E25" i="7"/>
  <c r="F25" i="7" s="1"/>
  <c r="H25" i="7" s="1"/>
  <c r="I25" i="7" s="1"/>
  <c r="E26" i="7"/>
  <c r="F26" i="7" s="1"/>
  <c r="H26" i="7" s="1"/>
  <c r="I26" i="7" s="1"/>
  <c r="E27" i="7"/>
  <c r="F27" i="7" s="1"/>
  <c r="H27" i="7" s="1"/>
  <c r="I27" i="7" s="1"/>
  <c r="E28" i="7"/>
  <c r="F28" i="7" s="1"/>
  <c r="H28" i="7" s="1"/>
  <c r="I28" i="7" s="1"/>
  <c r="E29" i="7"/>
  <c r="F29" i="7" s="1"/>
  <c r="H29" i="7" s="1"/>
  <c r="I29" i="7" s="1"/>
  <c r="E30" i="7"/>
  <c r="F30" i="7" s="1"/>
  <c r="H30" i="7" s="1"/>
  <c r="I30" i="7" s="1"/>
  <c r="E31" i="7"/>
  <c r="F31" i="7" s="1"/>
  <c r="H31" i="7" s="1"/>
  <c r="I31" i="7" s="1"/>
  <c r="E32" i="7"/>
  <c r="F32" i="7" s="1"/>
  <c r="H32" i="7" s="1"/>
  <c r="I32" i="7" s="1"/>
  <c r="E33" i="7"/>
  <c r="F33" i="7" s="1"/>
  <c r="H33" i="7" s="1"/>
  <c r="I33" i="7" s="1"/>
  <c r="E34" i="7"/>
  <c r="F34" i="7" s="1"/>
  <c r="H34" i="7" s="1"/>
  <c r="I34" i="7" s="1"/>
  <c r="E35" i="7"/>
  <c r="F35" i="7" s="1"/>
  <c r="H35" i="7" s="1"/>
  <c r="I35" i="7" s="1"/>
  <c r="E36" i="7"/>
  <c r="F36" i="7" s="1"/>
  <c r="H36" i="7" s="1"/>
  <c r="I36" i="7" s="1"/>
  <c r="E37" i="7"/>
  <c r="F37" i="7" s="1"/>
  <c r="H37" i="7" s="1"/>
  <c r="I37" i="7" s="1"/>
  <c r="E38" i="7"/>
  <c r="F38" i="7" s="1"/>
  <c r="H38" i="7" s="1"/>
  <c r="I38" i="7" s="1"/>
  <c r="E39" i="7"/>
  <c r="F39" i="7" s="1"/>
  <c r="H39" i="7" s="1"/>
  <c r="I39" i="7" s="1"/>
  <c r="E40" i="7"/>
  <c r="F40" i="7" s="1"/>
  <c r="H40" i="7" s="1"/>
  <c r="I40" i="7" s="1"/>
  <c r="E41" i="7"/>
  <c r="F41" i="7" s="1"/>
  <c r="H41" i="7" s="1"/>
  <c r="I41" i="7" s="1"/>
  <c r="E42" i="7"/>
  <c r="F42" i="7" s="1"/>
  <c r="H42" i="7" s="1"/>
  <c r="I42" i="7" s="1"/>
  <c r="E43" i="7"/>
  <c r="F43" i="7" s="1"/>
  <c r="H43" i="7" s="1"/>
  <c r="I43" i="7" s="1"/>
  <c r="E44" i="7"/>
  <c r="F44" i="7" s="1"/>
  <c r="H44" i="7" s="1"/>
  <c r="I44" i="7" s="1"/>
  <c r="E45" i="7"/>
  <c r="F45" i="7" s="1"/>
  <c r="H45" i="7" s="1"/>
  <c r="I45" i="7" s="1"/>
  <c r="E46" i="7"/>
  <c r="F46" i="7" s="1"/>
  <c r="H46" i="7" s="1"/>
  <c r="I46" i="7" s="1"/>
  <c r="E47" i="7"/>
  <c r="F47" i="7" s="1"/>
  <c r="H47" i="7" s="1"/>
  <c r="I47" i="7" s="1"/>
  <c r="E48" i="7"/>
  <c r="F48" i="7" s="1"/>
  <c r="H48" i="7" s="1"/>
  <c r="I48" i="7" s="1"/>
  <c r="E49" i="7"/>
  <c r="F49" i="7" s="1"/>
  <c r="H49" i="7" s="1"/>
  <c r="I49" i="7" s="1"/>
  <c r="E50" i="7"/>
  <c r="F50" i="7" s="1"/>
  <c r="H50" i="7" s="1"/>
  <c r="I50" i="7" s="1"/>
  <c r="E51" i="7"/>
  <c r="F51" i="7" s="1"/>
  <c r="H51" i="7" s="1"/>
  <c r="I51" i="7" s="1"/>
  <c r="E52" i="7"/>
  <c r="F52" i="7" s="1"/>
  <c r="H52" i="7" s="1"/>
  <c r="I52" i="7" s="1"/>
  <c r="E53" i="7"/>
  <c r="F53" i="7" s="1"/>
  <c r="H53" i="7" s="1"/>
  <c r="I53" i="7" s="1"/>
  <c r="E54" i="7"/>
  <c r="F54" i="7" s="1"/>
  <c r="H54" i="7" s="1"/>
  <c r="I54" i="7" s="1"/>
  <c r="E55" i="7"/>
  <c r="F55" i="7" s="1"/>
  <c r="H55" i="7" s="1"/>
  <c r="I55" i="7" s="1"/>
  <c r="E56" i="7"/>
  <c r="F56" i="7" s="1"/>
  <c r="H56" i="7" s="1"/>
  <c r="I56" i="7" s="1"/>
  <c r="E57" i="7"/>
  <c r="F57" i="7" s="1"/>
  <c r="H57" i="7" s="1"/>
  <c r="I57" i="7" s="1"/>
  <c r="E58" i="7"/>
  <c r="F58" i="7" s="1"/>
  <c r="H58" i="7" s="1"/>
  <c r="I58" i="7" s="1"/>
  <c r="E59" i="7"/>
  <c r="F59" i="7" s="1"/>
  <c r="H59" i="7" s="1"/>
  <c r="I59" i="7" s="1"/>
  <c r="E60" i="7"/>
  <c r="F60" i="7" s="1"/>
  <c r="H60" i="7" s="1"/>
  <c r="I60" i="7" s="1"/>
  <c r="E61" i="7"/>
  <c r="F61" i="7" s="1"/>
  <c r="H61" i="7" s="1"/>
  <c r="I61" i="7" s="1"/>
  <c r="E62" i="7"/>
  <c r="F62" i="7" s="1"/>
  <c r="H62" i="7" s="1"/>
  <c r="I62" i="7" s="1"/>
  <c r="E63" i="7"/>
  <c r="F63" i="7" s="1"/>
  <c r="H63" i="7" s="1"/>
  <c r="I63" i="7" s="1"/>
  <c r="E64" i="7"/>
  <c r="F64" i="7" s="1"/>
  <c r="H64" i="7" s="1"/>
  <c r="I64" i="7" s="1"/>
  <c r="E65" i="7"/>
  <c r="F65" i="7" s="1"/>
  <c r="H65" i="7" s="1"/>
  <c r="I65" i="7" s="1"/>
  <c r="E66" i="7"/>
  <c r="F66" i="7" s="1"/>
  <c r="H66" i="7" s="1"/>
  <c r="I66" i="7" s="1"/>
  <c r="E67" i="7"/>
  <c r="F67" i="7" s="1"/>
  <c r="H67" i="7" s="1"/>
  <c r="I67" i="7" s="1"/>
  <c r="E68" i="7"/>
  <c r="F68" i="7" s="1"/>
  <c r="H68" i="7" s="1"/>
  <c r="I68" i="7" s="1"/>
  <c r="E69" i="7"/>
  <c r="F69" i="7" s="1"/>
  <c r="H69" i="7" s="1"/>
  <c r="I69" i="7" s="1"/>
  <c r="E70" i="7"/>
  <c r="F70" i="7" s="1"/>
  <c r="H70" i="7" s="1"/>
  <c r="I70" i="7" s="1"/>
  <c r="E71" i="7"/>
  <c r="F71" i="7" s="1"/>
  <c r="H71" i="7" s="1"/>
  <c r="I71" i="7" s="1"/>
  <c r="E72" i="7"/>
  <c r="F72" i="7" s="1"/>
  <c r="H72" i="7" s="1"/>
  <c r="I72" i="7" s="1"/>
  <c r="E73" i="7"/>
  <c r="F73" i="7" s="1"/>
  <c r="H73" i="7" s="1"/>
  <c r="I73" i="7" s="1"/>
  <c r="E74" i="7"/>
  <c r="F74" i="7" s="1"/>
  <c r="H74" i="7" s="1"/>
  <c r="I74" i="7" s="1"/>
  <c r="E75" i="7"/>
  <c r="F75" i="7" s="1"/>
  <c r="H75" i="7" s="1"/>
  <c r="I75" i="7" s="1"/>
  <c r="E76" i="7"/>
  <c r="F76" i="7" s="1"/>
  <c r="H76" i="7" s="1"/>
  <c r="I76" i="7" s="1"/>
  <c r="E77" i="7"/>
  <c r="F77" i="7" s="1"/>
  <c r="H77" i="7" s="1"/>
  <c r="I77" i="7" s="1"/>
  <c r="E78" i="7"/>
  <c r="F78" i="7" s="1"/>
  <c r="H78" i="7" s="1"/>
  <c r="I78" i="7" s="1"/>
  <c r="E79" i="7"/>
  <c r="F79" i="7" s="1"/>
  <c r="H79" i="7" s="1"/>
  <c r="I79" i="7" s="1"/>
  <c r="E80" i="7"/>
  <c r="F80" i="7" s="1"/>
  <c r="H80" i="7" s="1"/>
  <c r="I80" i="7" s="1"/>
  <c r="K80" i="7"/>
  <c r="J80" i="7"/>
  <c r="K77" i="7"/>
  <c r="J77" i="7"/>
  <c r="K74" i="7"/>
  <c r="J74" i="7"/>
  <c r="K71" i="7"/>
  <c r="J71" i="7"/>
  <c r="K68" i="7"/>
  <c r="J68" i="7"/>
  <c r="K65" i="7"/>
  <c r="J65" i="7"/>
  <c r="K62" i="7"/>
  <c r="J62" i="7"/>
  <c r="K59" i="7"/>
  <c r="J59" i="7"/>
  <c r="K56" i="7"/>
  <c r="J56" i="7"/>
  <c r="K53" i="7"/>
  <c r="J53" i="7"/>
  <c r="K50" i="7"/>
  <c r="J50" i="7"/>
  <c r="K47" i="7"/>
  <c r="J47" i="7"/>
  <c r="K44" i="7"/>
  <c r="J44" i="7"/>
  <c r="K41" i="7"/>
  <c r="J41" i="7"/>
  <c r="K38" i="7"/>
  <c r="J38" i="7"/>
  <c r="K35" i="7"/>
  <c r="J35" i="7"/>
  <c r="K32" i="7"/>
  <c r="J32" i="7"/>
  <c r="K29" i="7"/>
  <c r="J29" i="7"/>
  <c r="K26" i="7"/>
  <c r="I25" i="10"/>
  <c r="I84" i="10"/>
  <c r="M84" i="10"/>
  <c r="I83" i="10"/>
  <c r="M83" i="10"/>
  <c r="I82" i="10"/>
  <c r="M82" i="10"/>
  <c r="I81" i="10"/>
  <c r="M81" i="10"/>
  <c r="I80" i="10"/>
  <c r="M80" i="10"/>
  <c r="I79" i="10"/>
  <c r="M79" i="10"/>
  <c r="I78" i="10"/>
  <c r="M78" i="10"/>
  <c r="I77" i="10"/>
  <c r="M77" i="10"/>
  <c r="I76" i="10"/>
  <c r="M76" i="10"/>
  <c r="I75" i="10"/>
  <c r="M75" i="10"/>
  <c r="I74" i="10"/>
  <c r="M74" i="10"/>
  <c r="I73" i="10"/>
  <c r="M73" i="10"/>
  <c r="I72" i="10"/>
  <c r="M72" i="10"/>
  <c r="I71" i="10"/>
  <c r="M71" i="10"/>
  <c r="I70" i="10"/>
  <c r="M70" i="10"/>
  <c r="I69" i="10"/>
  <c r="M69" i="10"/>
  <c r="I68" i="10"/>
  <c r="M68" i="10"/>
  <c r="I67" i="10"/>
  <c r="M67" i="10"/>
  <c r="I66" i="10"/>
  <c r="M66" i="10"/>
  <c r="I65" i="10"/>
  <c r="M65" i="10"/>
  <c r="I64" i="10"/>
  <c r="M64" i="10"/>
  <c r="I63" i="10"/>
  <c r="M63" i="10"/>
  <c r="I62" i="10"/>
  <c r="M62" i="10"/>
  <c r="I61" i="10"/>
  <c r="M61" i="10"/>
  <c r="I40" i="6"/>
  <c r="L40" i="10"/>
  <c r="N40" i="10" s="1"/>
  <c r="I46" i="6"/>
  <c r="L46" i="10"/>
  <c r="N46" i="10" s="1"/>
  <c r="I47" i="6"/>
  <c r="L47" i="10"/>
  <c r="N47" i="10" s="1"/>
  <c r="I48" i="6"/>
  <c r="L48" i="10"/>
  <c r="N48" i="10" s="1"/>
  <c r="I49" i="6"/>
  <c r="L49" i="10"/>
  <c r="N49" i="10" s="1"/>
  <c r="I50" i="6"/>
  <c r="L50" i="10"/>
  <c r="N50" i="10" s="1"/>
  <c r="I51" i="6"/>
  <c r="L51" i="10"/>
  <c r="N51" i="10" s="1"/>
  <c r="I55" i="6"/>
  <c r="L55" i="10"/>
  <c r="N55" i="10" s="1"/>
  <c r="I56" i="6"/>
  <c r="L56" i="10"/>
  <c r="N56" i="10" s="1"/>
  <c r="I57" i="6"/>
  <c r="L57" i="10"/>
  <c r="N57" i="10" s="1"/>
  <c r="I58" i="6"/>
  <c r="L58" i="10"/>
  <c r="N58" i="10" s="1"/>
  <c r="I59" i="6"/>
  <c r="L59" i="10"/>
  <c r="N59" i="10" s="1"/>
  <c r="I60" i="6"/>
  <c r="L60" i="10"/>
  <c r="N60" i="10" s="1"/>
  <c r="I34" i="6"/>
  <c r="L34" i="10"/>
  <c r="N34" i="10" s="1"/>
  <c r="I35" i="6"/>
  <c r="L35" i="10"/>
  <c r="N35" i="10" s="1"/>
  <c r="I36" i="6"/>
  <c r="L36" i="10"/>
  <c r="N36" i="10" s="1"/>
  <c r="I43" i="6"/>
  <c r="L43" i="10"/>
  <c r="N43" i="10" s="1"/>
  <c r="I44" i="6"/>
  <c r="L44" i="10"/>
  <c r="N44" i="10" s="1"/>
  <c r="I45" i="6"/>
  <c r="L45" i="10"/>
  <c r="N45" i="10" s="1"/>
  <c r="I52" i="6"/>
  <c r="L52" i="10"/>
  <c r="N52" i="10" s="1"/>
  <c r="I53" i="6"/>
  <c r="L53" i="10"/>
  <c r="N53" i="10" s="1"/>
  <c r="I54" i="6"/>
  <c r="L54" i="10"/>
  <c r="N54" i="10" s="1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K27" i="10"/>
  <c r="J27" i="10"/>
  <c r="K30" i="10"/>
  <c r="J30" i="10"/>
  <c r="K33" i="10"/>
  <c r="J33" i="10"/>
  <c r="K36" i="10"/>
  <c r="J36" i="10"/>
  <c r="K39" i="10"/>
  <c r="J39" i="10"/>
  <c r="K42" i="10"/>
  <c r="J42" i="10"/>
  <c r="K45" i="10"/>
  <c r="J45" i="10"/>
  <c r="K48" i="10"/>
  <c r="J48" i="10"/>
  <c r="K51" i="10"/>
  <c r="J51" i="10"/>
  <c r="K54" i="10"/>
  <c r="J54" i="10"/>
  <c r="K57" i="10"/>
  <c r="J57" i="10"/>
  <c r="K60" i="10"/>
  <c r="J60" i="10"/>
  <c r="K63" i="10"/>
  <c r="J63" i="10"/>
  <c r="K66" i="10"/>
  <c r="J66" i="10"/>
  <c r="K69" i="10"/>
  <c r="J69" i="10"/>
  <c r="K72" i="10"/>
  <c r="J72" i="10"/>
  <c r="K75" i="10"/>
  <c r="J75" i="10"/>
  <c r="K78" i="10"/>
  <c r="J78" i="10"/>
  <c r="K81" i="10"/>
  <c r="J81" i="10"/>
  <c r="K84" i="10"/>
  <c r="J84" i="10"/>
  <c r="K45" i="6"/>
  <c r="J45" i="6"/>
  <c r="K36" i="6"/>
  <c r="J36" i="6"/>
  <c r="K57" i="6"/>
  <c r="J57" i="6"/>
  <c r="K60" i="6"/>
  <c r="J60" i="6"/>
  <c r="K48" i="6"/>
  <c r="J48" i="6"/>
  <c r="K51" i="6"/>
  <c r="J51" i="6"/>
  <c r="F28" i="6"/>
  <c r="F29" i="6"/>
  <c r="F30" i="6"/>
  <c r="F31" i="6"/>
  <c r="F32" i="6"/>
  <c r="F33" i="6"/>
  <c r="F37" i="6"/>
  <c r="F38" i="6"/>
  <c r="F39" i="6"/>
  <c r="F41" i="6"/>
  <c r="F42" i="6"/>
  <c r="F26" i="6"/>
  <c r="H26" i="6" s="1"/>
  <c r="I26" i="6" s="1"/>
  <c r="F27" i="6"/>
  <c r="H27" i="6" s="1"/>
  <c r="K54" i="6" l="1"/>
  <c r="J54" i="6"/>
  <c r="M80" i="7"/>
  <c r="L80" i="7"/>
  <c r="H42" i="6"/>
  <c r="H39" i="6"/>
  <c r="H38" i="6"/>
  <c r="H37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33" i="6"/>
  <c r="H32" i="6"/>
  <c r="H31" i="6"/>
  <c r="H30" i="6"/>
  <c r="H29" i="6"/>
  <c r="H28" i="6"/>
  <c r="J26" i="7"/>
  <c r="H21" i="7"/>
  <c r="I21" i="7" s="1"/>
  <c r="I27" i="6"/>
  <c r="J27" i="6" s="1"/>
  <c r="L27" i="10"/>
  <c r="N27" i="10" s="1"/>
  <c r="L26" i="10"/>
  <c r="N26" i="10" s="1"/>
  <c r="I42" i="6"/>
  <c r="L42" i="10"/>
  <c r="N42" i="10" s="1"/>
  <c r="H41" i="6"/>
  <c r="I39" i="6"/>
  <c r="L39" i="10"/>
  <c r="N39" i="10" s="1"/>
  <c r="I38" i="6"/>
  <c r="L38" i="10"/>
  <c r="N38" i="10" s="1"/>
  <c r="I37" i="6"/>
  <c r="L37" i="10"/>
  <c r="N37" i="10" s="1"/>
  <c r="I33" i="6"/>
  <c r="L33" i="10"/>
  <c r="N33" i="10" s="1"/>
  <c r="I32" i="6"/>
  <c r="L32" i="10"/>
  <c r="N32" i="10" s="1"/>
  <c r="I31" i="6"/>
  <c r="L31" i="10"/>
  <c r="N31" i="10" s="1"/>
  <c r="I30" i="6"/>
  <c r="L30" i="10"/>
  <c r="N30" i="10" s="1"/>
  <c r="I29" i="6"/>
  <c r="L29" i="10"/>
  <c r="N29" i="10" s="1"/>
  <c r="I28" i="6"/>
  <c r="L28" i="10"/>
  <c r="N28" i="10" s="1"/>
  <c r="I61" i="6"/>
  <c r="L61" i="10"/>
  <c r="N61" i="10" s="1"/>
  <c r="I62" i="6"/>
  <c r="L62" i="10"/>
  <c r="N62" i="10" s="1"/>
  <c r="I63" i="6"/>
  <c r="L63" i="10"/>
  <c r="N63" i="10" s="1"/>
  <c r="I64" i="6"/>
  <c r="L64" i="10"/>
  <c r="N64" i="10" s="1"/>
  <c r="I65" i="6"/>
  <c r="L65" i="10"/>
  <c r="N65" i="10" s="1"/>
  <c r="I66" i="6"/>
  <c r="L66" i="10"/>
  <c r="N66" i="10" s="1"/>
  <c r="I67" i="6"/>
  <c r="L67" i="10"/>
  <c r="N67" i="10" s="1"/>
  <c r="I68" i="6"/>
  <c r="L68" i="10"/>
  <c r="N68" i="10" s="1"/>
  <c r="I69" i="6"/>
  <c r="L69" i="10"/>
  <c r="N69" i="10" s="1"/>
  <c r="I70" i="6"/>
  <c r="L70" i="10"/>
  <c r="N70" i="10" s="1"/>
  <c r="I71" i="6"/>
  <c r="L71" i="10"/>
  <c r="N71" i="10" s="1"/>
  <c r="I72" i="6"/>
  <c r="L72" i="10"/>
  <c r="N72" i="10" s="1"/>
  <c r="I73" i="6"/>
  <c r="L73" i="10"/>
  <c r="N73" i="10" s="1"/>
  <c r="I74" i="6"/>
  <c r="L74" i="10"/>
  <c r="N74" i="10" s="1"/>
  <c r="I75" i="6"/>
  <c r="L75" i="10"/>
  <c r="N75" i="10" s="1"/>
  <c r="I76" i="6"/>
  <c r="L76" i="10"/>
  <c r="N76" i="10" s="1"/>
  <c r="I77" i="6"/>
  <c r="L77" i="10"/>
  <c r="N77" i="10" s="1"/>
  <c r="I78" i="6"/>
  <c r="L78" i="10"/>
  <c r="N78" i="10" s="1"/>
  <c r="I79" i="6"/>
  <c r="L79" i="10"/>
  <c r="N79" i="10" s="1"/>
  <c r="I80" i="6"/>
  <c r="L80" i="10"/>
  <c r="N80" i="10" s="1"/>
  <c r="I81" i="6"/>
  <c r="L81" i="10"/>
  <c r="N81" i="10" s="1"/>
  <c r="I82" i="6"/>
  <c r="L82" i="10"/>
  <c r="N82" i="10" s="1"/>
  <c r="I83" i="6"/>
  <c r="L83" i="10"/>
  <c r="N83" i="10" s="1"/>
  <c r="I84" i="6"/>
  <c r="L84" i="10"/>
  <c r="N84" i="10" s="1"/>
  <c r="P54" i="10"/>
  <c r="O54" i="10"/>
  <c r="P45" i="10"/>
  <c r="O45" i="10"/>
  <c r="P36" i="10"/>
  <c r="O36" i="10"/>
  <c r="P60" i="10"/>
  <c r="O60" i="10"/>
  <c r="P57" i="10"/>
  <c r="O57" i="10"/>
  <c r="P51" i="10"/>
  <c r="O51" i="10"/>
  <c r="P48" i="10"/>
  <c r="O48" i="10"/>
  <c r="P27" i="10"/>
  <c r="O27" i="10"/>
  <c r="K23" i="7" l="1"/>
  <c r="J23" i="7"/>
  <c r="P84" i="10"/>
  <c r="O84" i="10"/>
  <c r="K84" i="6"/>
  <c r="J84" i="6"/>
  <c r="P81" i="10"/>
  <c r="O81" i="10"/>
  <c r="K81" i="6"/>
  <c r="J81" i="6"/>
  <c r="P78" i="10"/>
  <c r="O78" i="10"/>
  <c r="P75" i="10"/>
  <c r="O75" i="10"/>
  <c r="K75" i="6"/>
  <c r="J75" i="6"/>
  <c r="P72" i="10"/>
  <c r="O72" i="10"/>
  <c r="K72" i="6"/>
  <c r="J72" i="6"/>
  <c r="P69" i="10"/>
  <c r="O69" i="10"/>
  <c r="K69" i="6"/>
  <c r="J69" i="6"/>
  <c r="P66" i="10"/>
  <c r="O66" i="10"/>
  <c r="K66" i="6"/>
  <c r="J66" i="6"/>
  <c r="P63" i="10"/>
  <c r="O63" i="10"/>
  <c r="K63" i="6"/>
  <c r="J63" i="6"/>
  <c r="P30" i="10"/>
  <c r="O30" i="10"/>
  <c r="K30" i="6"/>
  <c r="J30" i="6"/>
  <c r="P33" i="10"/>
  <c r="O33" i="10"/>
  <c r="K33" i="6"/>
  <c r="J33" i="6"/>
  <c r="P39" i="10"/>
  <c r="O39" i="10"/>
  <c r="K39" i="6"/>
  <c r="J39" i="6"/>
  <c r="L41" i="10"/>
  <c r="N41" i="10" s="1"/>
  <c r="I41" i="6"/>
  <c r="K27" i="6"/>
  <c r="L84" i="6" l="1"/>
  <c r="M84" i="6"/>
  <c r="R84" i="10"/>
  <c r="Q84" i="10"/>
  <c r="M50" i="7"/>
  <c r="L50" i="7"/>
  <c r="K42" i="6"/>
  <c r="J42" i="6"/>
  <c r="P42" i="10"/>
  <c r="O42" i="10"/>
  <c r="R54" i="10" l="1"/>
  <c r="Q54" i="10"/>
  <c r="M54" i="6"/>
  <c r="L54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<sst xmlns="http://schemas.openxmlformats.org/spreadsheetml/2006/main" count="284" uniqueCount="157">
  <si>
    <t>Total Phenol 760 nm</t>
  </si>
  <si>
    <t>Residual phenol 760nm</t>
  </si>
  <si>
    <t>Flavonoids 420 nm</t>
  </si>
  <si>
    <t>Species</t>
  </si>
  <si>
    <t>Sample weight (mg)</t>
  </si>
  <si>
    <t>Extract volume (μl)</t>
  </si>
  <si>
    <t>Absorbance (nm)</t>
  </si>
  <si>
    <t>Average</t>
  </si>
  <si>
    <t>Standard deviation</t>
  </si>
  <si>
    <t>Myracrodun 1</t>
  </si>
  <si>
    <t>Myracrodun 2</t>
  </si>
  <si>
    <t>Myracrodun 3</t>
  </si>
  <si>
    <t>Libdidia 1</t>
  </si>
  <si>
    <t>Libdidia 2</t>
  </si>
  <si>
    <t>Libdidia 3</t>
  </si>
  <si>
    <t>Anadenanthera 1</t>
  </si>
  <si>
    <t>Anadenanthera 2</t>
  </si>
  <si>
    <t>Anadenanthera 3</t>
  </si>
  <si>
    <t>Ximenia 1</t>
  </si>
  <si>
    <t>Ximenia 2</t>
  </si>
  <si>
    <t>Ximenia 3</t>
  </si>
  <si>
    <t>Handroanthus 1</t>
  </si>
  <si>
    <t>Handroanthus 2</t>
  </si>
  <si>
    <t>Handroanthus 3</t>
  </si>
  <si>
    <t>Anarcardium 1</t>
  </si>
  <si>
    <t>Anarcardium 2</t>
  </si>
  <si>
    <t>Anarcardium 3</t>
  </si>
  <si>
    <t>Ziziphus 1</t>
  </si>
  <si>
    <t>Ziziphus 2</t>
  </si>
  <si>
    <t>Ziziphus 3</t>
  </si>
  <si>
    <t>Hymenaea 1</t>
  </si>
  <si>
    <t>Hymenaea 2</t>
  </si>
  <si>
    <t>Hymenaea 3</t>
  </si>
  <si>
    <t>Sideroxylon 1</t>
  </si>
  <si>
    <t>Sideroxylon 2</t>
  </si>
  <si>
    <t>Sideroxylon 3</t>
  </si>
  <si>
    <t>Poincianella 1</t>
  </si>
  <si>
    <t>Poincianella 2</t>
  </si>
  <si>
    <t>Poincianella 3</t>
  </si>
  <si>
    <t>Aspidosperma 1</t>
  </si>
  <si>
    <t>Aspidosperma 2</t>
  </si>
  <si>
    <t>Aspidosperma 3</t>
  </si>
  <si>
    <t>Mimosa 1</t>
  </si>
  <si>
    <t>Mimosa 2</t>
  </si>
  <si>
    <t>Mimosa 3</t>
  </si>
  <si>
    <t>Commiphora 1</t>
  </si>
  <si>
    <t>Commiphora 2</t>
  </si>
  <si>
    <t>Commiphora 3</t>
  </si>
  <si>
    <t>Schinopsis 1</t>
  </si>
  <si>
    <t>Schinopsis 2</t>
  </si>
  <si>
    <t>Schinopsis 3</t>
  </si>
  <si>
    <t xml:space="preserve"> Senegalia b 1</t>
  </si>
  <si>
    <t>Senegalia b 2</t>
  </si>
  <si>
    <t>Senegalia b 3</t>
  </si>
  <si>
    <t>Peltogyne 1</t>
  </si>
  <si>
    <t>Peltogyne 2</t>
  </si>
  <si>
    <t>Peltogyne 3</t>
  </si>
  <si>
    <t>Piptadenia 1</t>
  </si>
  <si>
    <t>Piptadenia 2</t>
  </si>
  <si>
    <t>Piptadenia 3</t>
  </si>
  <si>
    <t>Byrsonima 1</t>
  </si>
  <si>
    <t>Byrsonima 2</t>
  </si>
  <si>
    <t>Byrsonima 3</t>
  </si>
  <si>
    <t>Erythroxylum 1</t>
  </si>
  <si>
    <t>Erythroxylum 2</t>
  </si>
  <si>
    <t>Erythroxylum 3</t>
  </si>
  <si>
    <t>Pityrocarpa 1</t>
  </si>
  <si>
    <t>Pityrocarpa 2</t>
  </si>
  <si>
    <t>Pityrocarpa 3</t>
  </si>
  <si>
    <t>Readings at 760 nm in a quartz cuvette</t>
  </si>
  <si>
    <t>Tannic acid standard solution 0.1 mg/ml</t>
  </si>
  <si>
    <t>Folin 1.25 ml</t>
  </si>
  <si>
    <t>Sodium carbonate 2.5 ml</t>
  </si>
  <si>
    <t>Final volume 25 ml</t>
  </si>
  <si>
    <t>Tannic acid (mg/ml)</t>
  </si>
  <si>
    <t>ABS (nm)</t>
  </si>
  <si>
    <t>White</t>
  </si>
  <si>
    <t>Curve: Y = 0.1539</t>
  </si>
  <si>
    <t>ABS in the corner (µg FT)</t>
  </si>
  <si>
    <t>Extract aliquot (µL)</t>
  </si>
  <si>
    <t>Extraction 25 mL/Aliquot (µg FT)</t>
  </si>
  <si>
    <t>(µg FT to mg FT)</t>
  </si>
  <si>
    <t>FT quantity in 1 g (1000 mg)</t>
  </si>
  <si>
    <t>mg FT/100 g DM</t>
  </si>
  <si>
    <t>Amount of Tannins</t>
  </si>
  <si>
    <t>Residual Phenol 760 nm</t>
  </si>
  <si>
    <t>ABS in the curve (µg FR)</t>
  </si>
  <si>
    <t>Extraction 25 mL/Aliquot (µg FR)</t>
  </si>
  <si>
    <t>(µg FR to mg FR)</t>
  </si>
  <si>
    <t>FR quantity in 1 g</t>
  </si>
  <si>
    <t>mg FR/100 g DM</t>
  </si>
  <si>
    <t>Tannins mg/100 g DM</t>
  </si>
  <si>
    <t>Readings at 420 nm in a glass cuvette</t>
  </si>
  <si>
    <t>Rutin standard solution 0.5 mg/ml</t>
  </si>
  <si>
    <t>Acetic acid 0.6 ml</t>
  </si>
  <si>
    <t>Pyridine 10 ml</t>
  </si>
  <si>
    <t>Aluminum chloride 2.5 ml</t>
  </si>
  <si>
    <t>Rutin (mg/ml)</t>
  </si>
  <si>
    <t>Curve: Y = 0.5179</t>
  </si>
  <si>
    <t>Flavonoids 420 nm</t>
  </si>
  <si>
    <t>ABS in the corner (µg FV)</t>
  </si>
  <si>
    <t>Extraction 25 mL/Aliquot (µg FV)</t>
  </si>
  <si>
    <t>(µg FV to mg FV)</t>
  </si>
  <si>
    <t>FV quantity in 1 g</t>
  </si>
  <si>
    <t>mg FV/100 g DM</t>
  </si>
  <si>
    <t>Phenolic content</t>
  </si>
  <si>
    <t>GO</t>
  </si>
  <si>
    <t>Standard Deviation</t>
  </si>
  <si>
    <t>P (&lt; 0.05)</t>
  </si>
  <si>
    <t>Species</t>
  </si>
  <si>
    <t>Phenols</t>
  </si>
  <si>
    <t>Tannins</t>
  </si>
  <si>
    <t>Flavo</t>
  </si>
  <si>
    <t xml:space="preserve"> Myracrodruon urundeuva</t>
  </si>
  <si>
    <t>1.94</t>
  </si>
  <si>
    <t>Total phenols (mg EAT/100g DM)</t>
  </si>
  <si>
    <t>High</t>
  </si>
  <si>
    <t>Low</t>
  </si>
  <si>
    <t>Libidibia ferrea</t>
  </si>
  <si>
    <t>1.74</t>
  </si>
  <si>
    <t>Tannins (mg EAT/100g DM)</t>
  </si>
  <si>
    <t>Anadenanthera colubrina</t>
  </si>
  <si>
    <t>1.69</t>
  </si>
  <si>
    <t>Flavonoids (mg ER/100g DM)</t>
  </si>
  <si>
    <t>Ximenia americana L.</t>
  </si>
  <si>
    <t>1.37</t>
  </si>
  <si>
    <t>Handroanthus impetiginosus</t>
  </si>
  <si>
    <t>1.27</t>
  </si>
  <si>
    <t>Anacardium occidentale</t>
  </si>
  <si>
    <t>1.26</t>
  </si>
  <si>
    <t>Ziziphus joazeiro</t>
  </si>
  <si>
    <t>1.23</t>
  </si>
  <si>
    <t>Hymenaea courbaril</t>
  </si>
  <si>
    <t>1.22</t>
  </si>
  <si>
    <t>Sideroxylon obtusifolium</t>
  </si>
  <si>
    <t>1.18</t>
  </si>
  <si>
    <t>Poincianella pyramidalis</t>
  </si>
  <si>
    <t>1.09</t>
  </si>
  <si>
    <t>Aspidosperma pyrifolium</t>
  </si>
  <si>
    <t>0.92</t>
  </si>
  <si>
    <t>Mimosa tenuiflora</t>
  </si>
  <si>
    <t>0.74</t>
  </si>
  <si>
    <t>Commiphora leptophloeos</t>
  </si>
  <si>
    <t>0.72</t>
  </si>
  <si>
    <t>Schinopsis brasiliensis</t>
  </si>
  <si>
    <t>0.62</t>
  </si>
  <si>
    <t>Senegalia bahiensis</t>
  </si>
  <si>
    <t>0.36</t>
  </si>
  <si>
    <t>Peltogyne pauciflora</t>
  </si>
  <si>
    <t>0.29</t>
  </si>
  <si>
    <t>Piptadenia stipulacea</t>
  </si>
  <si>
    <t>0.21</t>
  </si>
  <si>
    <t>Byrsonima gardneriana</t>
  </si>
  <si>
    <t>Erythroxylum revolutum</t>
  </si>
  <si>
    <t>0.15</t>
  </si>
  <si>
    <t>Pityrocarpa moniliformis</t>
  </si>
  <si>
    <t>0.14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</si>
</sst>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0000000"/>
    <numFmt numFmtId="167" formatCode="0.00000"/>
  </numFmts>
  <fonts count="12" x14ac:knownFonts="1">
    <font>
      <sz val="10"/>
      <color rgb="FF000000"/>
      <name val="Arial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rgb="FF444444"/>
      <name val="Times New Roman"/>
      <family val="1"/>
    </font>
    <font>
      <sz val="10"/>
      <color rgb="FF000000"/>
      <name val="Times New Roman"/>
      <family val="1"/>
    </font>
    <font>
      <sz val="11"/>
      <color rgb="FF444444"/>
      <name val="Calibri"/>
      <family val="2"/>
      <charset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rgb="FF000000"/>
      <name val="Aptos Narrow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28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5" borderId="3" xfId="0" applyFont="1" applyFill="1" applyBorder="1"/>
    <xf numFmtId="0" fontId="1" fillId="6" borderId="1" xfId="0" applyFont="1" applyFill="1" applyBorder="1"/>
    <xf numFmtId="0" fontId="1" fillId="7" borderId="1" xfId="0" applyFont="1" applyFill="1" applyBorder="1"/>
    <xf numFmtId="0" fontId="2" fillId="0" borderId="0" xfId="0" applyFont="1"/>
    <xf numFmtId="0" fontId="2" fillId="3" borderId="0" xfId="0" applyFont="1" applyFill="1"/>
    <xf numFmtId="0" fontId="1" fillId="0" borderId="0" xfId="0" applyFont="1" applyAlignment="1">
      <alignment horizontal="center"/>
    </xf>
    <xf numFmtId="0" fontId="1" fillId="0" borderId="12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6" fontId="2" fillId="0" borderId="0" xfId="0" applyNumberFormat="1" applyFont="1"/>
    <xf numFmtId="0" fontId="2" fillId="12" borderId="5" xfId="0" applyFont="1" applyFill="1" applyBorder="1"/>
    <xf numFmtId="0" fontId="2" fillId="12" borderId="15" xfId="0" applyFont="1" applyFill="1" applyBorder="1"/>
    <xf numFmtId="164" fontId="2" fillId="12" borderId="22" xfId="0" applyNumberFormat="1" applyFont="1" applyFill="1" applyBorder="1"/>
    <xf numFmtId="164" fontId="2" fillId="12" borderId="25" xfId="0" applyNumberFormat="1" applyFont="1" applyFill="1" applyBorder="1"/>
    <xf numFmtId="164" fontId="2" fillId="13" borderId="5" xfId="0" applyNumberFormat="1" applyFont="1" applyFill="1" applyBorder="1"/>
    <xf numFmtId="164" fontId="2" fillId="13" borderId="15" xfId="0" applyNumberFormat="1" applyFont="1" applyFill="1" applyBorder="1"/>
    <xf numFmtId="0" fontId="2" fillId="13" borderId="5" xfId="0" applyFont="1" applyFill="1" applyBorder="1"/>
    <xf numFmtId="164" fontId="2" fillId="13" borderId="22" xfId="0" applyNumberFormat="1" applyFont="1" applyFill="1" applyBorder="1"/>
    <xf numFmtId="164" fontId="2" fillId="13" borderId="25" xfId="0" applyNumberFormat="1" applyFont="1" applyFill="1" applyBorder="1"/>
    <xf numFmtId="164" fontId="2" fillId="14" borderId="5" xfId="0" applyNumberFormat="1" applyFont="1" applyFill="1" applyBorder="1"/>
    <xf numFmtId="164" fontId="2" fillId="14" borderId="15" xfId="0" applyNumberFormat="1" applyFont="1" applyFill="1" applyBorder="1"/>
    <xf numFmtId="0" fontId="2" fillId="14" borderId="5" xfId="0" applyFont="1" applyFill="1" applyBorder="1"/>
    <xf numFmtId="164" fontId="2" fillId="14" borderId="24" xfId="0" applyNumberFormat="1" applyFont="1" applyFill="1" applyBorder="1"/>
    <xf numFmtId="164" fontId="2" fillId="14" borderId="20" xfId="0" applyNumberFormat="1" applyFont="1" applyFill="1" applyBorder="1"/>
    <xf numFmtId="164" fontId="2" fillId="12" borderId="5" xfId="0" applyNumberFormat="1" applyFont="1" applyFill="1" applyBorder="1"/>
    <xf numFmtId="164" fontId="2" fillId="12" borderId="15" xfId="0" applyNumberFormat="1" applyFont="1" applyFill="1" applyBorder="1"/>
    <xf numFmtId="164" fontId="2" fillId="12" borderId="8" xfId="0" applyNumberFormat="1" applyFont="1" applyFill="1" applyBorder="1"/>
    <xf numFmtId="164" fontId="2" fillId="14" borderId="22" xfId="0" applyNumberFormat="1" applyFont="1" applyFill="1" applyBorder="1"/>
    <xf numFmtId="164" fontId="2" fillId="14" borderId="25" xfId="0" applyNumberFormat="1" applyFont="1" applyFill="1" applyBorder="1"/>
    <xf numFmtId="164" fontId="2" fillId="13" borderId="24" xfId="0" applyNumberFormat="1" applyFont="1" applyFill="1" applyBorder="1"/>
    <xf numFmtId="164" fontId="2" fillId="13" borderId="20" xfId="0" applyNumberFormat="1" applyFont="1" applyFill="1" applyBorder="1"/>
    <xf numFmtId="0" fontId="2" fillId="2" borderId="0" xfId="0" applyFont="1" applyFill="1"/>
    <xf numFmtId="0" fontId="3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3" fillId="0" borderId="17" xfId="0" applyNumberFormat="1" applyFont="1" applyBorder="1"/>
    <xf numFmtId="164" fontId="3" fillId="0" borderId="0" xfId="0" applyNumberFormat="1" applyFont="1"/>
    <xf numFmtId="164" fontId="3" fillId="0" borderId="12" xfId="0" applyNumberFormat="1" applyFont="1" applyBorder="1"/>
    <xf numFmtId="164" fontId="1" fillId="0" borderId="17" xfId="0" applyNumberFormat="1" applyFont="1" applyBorder="1"/>
    <xf numFmtId="164" fontId="1" fillId="0" borderId="0" xfId="0" applyNumberFormat="1" applyFont="1"/>
    <xf numFmtId="164" fontId="1" fillId="0" borderId="12" xfId="0" applyNumberFormat="1" applyFont="1" applyBorder="1"/>
    <xf numFmtId="0" fontId="1" fillId="0" borderId="12" xfId="0" applyFont="1" applyBorder="1"/>
    <xf numFmtId="0" fontId="2" fillId="11" borderId="12" xfId="0" applyFont="1" applyFill="1" applyBorder="1"/>
    <xf numFmtId="0" fontId="2" fillId="11" borderId="2" xfId="0" applyFont="1" applyFill="1" applyBorder="1" applyAlignment="1">
      <alignment horizontal="center"/>
    </xf>
    <xf numFmtId="0" fontId="2" fillId="11" borderId="2" xfId="0" applyFont="1" applyFill="1" applyBorder="1"/>
    <xf numFmtId="0" fontId="2" fillId="9" borderId="8" xfId="0" applyFont="1" applyFill="1" applyBorder="1"/>
    <xf numFmtId="0" fontId="2" fillId="9" borderId="21" xfId="0" applyFont="1" applyFill="1" applyBorder="1" applyAlignment="1">
      <alignment horizontal="center"/>
    </xf>
    <xf numFmtId="0" fontId="1" fillId="9" borderId="18" xfId="0" applyFont="1" applyFill="1" applyBorder="1"/>
    <xf numFmtId="0" fontId="2" fillId="9" borderId="11" xfId="0" applyFont="1" applyFill="1" applyBorder="1"/>
    <xf numFmtId="0" fontId="2" fillId="10" borderId="21" xfId="0" applyFont="1" applyFill="1" applyBorder="1" applyAlignment="1">
      <alignment horizontal="center"/>
    </xf>
    <xf numFmtId="0" fontId="1" fillId="10" borderId="22" xfId="0" applyFont="1" applyFill="1" applyBorder="1"/>
    <xf numFmtId="0" fontId="2" fillId="10" borderId="20" xfId="0" applyFont="1" applyFill="1" applyBorder="1"/>
    <xf numFmtId="164" fontId="3" fillId="12" borderId="5" xfId="0" applyNumberFormat="1" applyFont="1" applyFill="1" applyBorder="1"/>
    <xf numFmtId="0" fontId="3" fillId="12" borderId="5" xfId="0" applyFont="1" applyFill="1" applyBorder="1"/>
    <xf numFmtId="164" fontId="3" fillId="12" borderId="22" xfId="0" applyNumberFormat="1" applyFont="1" applyFill="1" applyBorder="1"/>
    <xf numFmtId="164" fontId="3" fillId="12" borderId="25" xfId="0" applyNumberFormat="1" applyFont="1" applyFill="1" applyBorder="1"/>
    <xf numFmtId="164" fontId="3" fillId="14" borderId="5" xfId="0" applyNumberFormat="1" applyFont="1" applyFill="1" applyBorder="1"/>
    <xf numFmtId="164" fontId="3" fillId="14" borderId="15" xfId="0" applyNumberFormat="1" applyFont="1" applyFill="1" applyBorder="1"/>
    <xf numFmtId="0" fontId="3" fillId="14" borderId="5" xfId="0" applyFont="1" applyFill="1" applyBorder="1"/>
    <xf numFmtId="164" fontId="3" fillId="14" borderId="24" xfId="0" applyNumberFormat="1" applyFont="1" applyFill="1" applyBorder="1"/>
    <xf numFmtId="164" fontId="3" fillId="14" borderId="20" xfId="0" applyNumberFormat="1" applyFont="1" applyFill="1" applyBorder="1"/>
    <xf numFmtId="164" fontId="1" fillId="0" borderId="8" xfId="0" applyNumberFormat="1" applyFont="1" applyBorder="1"/>
    <xf numFmtId="164" fontId="1" fillId="0" borderId="7" xfId="0" applyNumberFormat="1" applyFont="1" applyBorder="1"/>
    <xf numFmtId="164" fontId="1" fillId="0" borderId="13" xfId="0" applyNumberFormat="1" applyFont="1" applyBorder="1"/>
    <xf numFmtId="164" fontId="1" fillId="0" borderId="15" xfId="0" applyNumberFormat="1" applyFont="1" applyBorder="1"/>
    <xf numFmtId="2" fontId="1" fillId="0" borderId="11" xfId="0" applyNumberFormat="1" applyFont="1" applyBorder="1"/>
    <xf numFmtId="164" fontId="3" fillId="0" borderId="8" xfId="0" applyNumberFormat="1" applyFont="1" applyBorder="1"/>
    <xf numFmtId="164" fontId="1" fillId="0" borderId="10" xfId="0" applyNumberFormat="1" applyFont="1" applyBorder="1"/>
    <xf numFmtId="164" fontId="1" fillId="0" borderId="11" xfId="0" applyNumberFormat="1" applyFont="1" applyBorder="1"/>
    <xf numFmtId="0" fontId="1" fillId="11" borderId="14" xfId="0" applyFont="1" applyFill="1" applyBorder="1" applyAlignment="1">
      <alignment horizontal="center"/>
    </xf>
    <xf numFmtId="0" fontId="1" fillId="0" borderId="10" xfId="0" applyFont="1" applyBorder="1"/>
    <xf numFmtId="164" fontId="3" fillId="0" borderId="11" xfId="0" applyNumberFormat="1" applyFont="1" applyBorder="1"/>
    <xf numFmtId="164" fontId="3" fillId="0" borderId="13" xfId="0" applyNumberFormat="1" applyFont="1" applyBorder="1"/>
    <xf numFmtId="164" fontId="3" fillId="0" borderId="7" xfId="0" applyNumberFormat="1" applyFont="1" applyBorder="1"/>
    <xf numFmtId="164" fontId="3" fillId="0" borderId="10" xfId="0" applyNumberFormat="1" applyFont="1" applyBorder="1"/>
    <xf numFmtId="0" fontId="3" fillId="0" borderId="10" xfId="0" applyFont="1" applyBorder="1"/>
    <xf numFmtId="2" fontId="3" fillId="0" borderId="11" xfId="0" applyNumberFormat="1" applyFont="1" applyBorder="1"/>
    <xf numFmtId="0" fontId="5" fillId="0" borderId="0" xfId="0" applyFont="1"/>
    <xf numFmtId="165" fontId="3" fillId="0" borderId="11" xfId="0" applyNumberFormat="1" applyFont="1" applyBorder="1"/>
    <xf numFmtId="164" fontId="1" fillId="0" borderId="0" xfId="0" applyNumberFormat="1" applyFont="1" applyAlignment="1">
      <alignment horizontal="right"/>
    </xf>
    <xf numFmtId="164" fontId="1" fillId="0" borderId="12" xfId="0" applyNumberFormat="1" applyFont="1" applyBorder="1" applyAlignment="1">
      <alignment horizontal="right"/>
    </xf>
    <xf numFmtId="0" fontId="2" fillId="0" borderId="27" xfId="0" applyFont="1" applyBorder="1"/>
    <xf numFmtId="0" fontId="1" fillId="5" borderId="28" xfId="0" applyFont="1" applyFill="1" applyBorder="1"/>
    <xf numFmtId="0" fontId="1" fillId="12" borderId="7" xfId="0" applyFont="1" applyFill="1" applyBorder="1"/>
    <xf numFmtId="0" fontId="3" fillId="12" borderId="7" xfId="0" applyFont="1" applyFill="1" applyBorder="1"/>
    <xf numFmtId="0" fontId="1" fillId="12" borderId="8" xfId="0" applyFont="1" applyFill="1" applyBorder="1"/>
    <xf numFmtId="0" fontId="1" fillId="12" borderId="10" xfId="0" applyFont="1" applyFill="1" applyBorder="1"/>
    <xf numFmtId="0" fontId="3" fillId="12" borderId="10" xfId="0" applyFont="1" applyFill="1" applyBorder="1"/>
    <xf numFmtId="164" fontId="1" fillId="0" borderId="29" xfId="0" applyNumberFormat="1" applyFont="1" applyBorder="1"/>
    <xf numFmtId="0" fontId="1" fillId="6" borderId="7" xfId="0" applyFont="1" applyFill="1" applyBorder="1"/>
    <xf numFmtId="0" fontId="1" fillId="7" borderId="7" xfId="0" applyFont="1" applyFill="1" applyBorder="1"/>
    <xf numFmtId="0" fontId="1" fillId="7" borderId="13" xfId="0" applyFont="1" applyFill="1" applyBorder="1"/>
    <xf numFmtId="0" fontId="1" fillId="8" borderId="13" xfId="0" applyFont="1" applyFill="1" applyBorder="1"/>
    <xf numFmtId="164" fontId="3" fillId="0" borderId="29" xfId="0" applyNumberFormat="1" applyFont="1" applyBorder="1"/>
    <xf numFmtId="0" fontId="1" fillId="4" borderId="13" xfId="0" applyFont="1" applyFill="1" applyBorder="1"/>
    <xf numFmtId="165" fontId="3" fillId="0" borderId="29" xfId="0" applyNumberFormat="1" applyFont="1" applyBorder="1"/>
    <xf numFmtId="165" fontId="3" fillId="0" borderId="10" xfId="0" applyNumberFormat="1" applyFont="1" applyBorder="1"/>
    <xf numFmtId="0" fontId="1" fillId="6" borderId="13" xfId="0" applyFont="1" applyFill="1" applyBorder="1"/>
    <xf numFmtId="0" fontId="1" fillId="3" borderId="6" xfId="0" applyFont="1" applyFill="1" applyBorder="1"/>
    <xf numFmtId="0" fontId="1" fillId="3" borderId="32" xfId="0" applyFont="1" applyFill="1" applyBorder="1"/>
    <xf numFmtId="0" fontId="2" fillId="0" borderId="13" xfId="0" applyFont="1" applyBorder="1"/>
    <xf numFmtId="0" fontId="3" fillId="12" borderId="8" xfId="0" applyFont="1" applyFill="1" applyBorder="1"/>
    <xf numFmtId="0" fontId="3" fillId="12" borderId="11" xfId="0" applyFont="1" applyFill="1" applyBorder="1"/>
    <xf numFmtId="0" fontId="1" fillId="12" borderId="30" xfId="0" applyFont="1" applyFill="1" applyBorder="1"/>
    <xf numFmtId="0" fontId="1" fillId="12" borderId="31" xfId="0" applyFont="1" applyFill="1" applyBorder="1"/>
    <xf numFmtId="0" fontId="3" fillId="12" borderId="31" xfId="0" applyFont="1" applyFill="1" applyBorder="1"/>
    <xf numFmtId="0" fontId="3" fillId="12" borderId="30" xfId="0" applyFont="1" applyFill="1" applyBorder="1"/>
    <xf numFmtId="0" fontId="1" fillId="8" borderId="29" xfId="0" applyFont="1" applyFill="1" applyBorder="1"/>
    <xf numFmtId="0" fontId="1" fillId="7" borderId="16" xfId="0" applyFont="1" applyFill="1" applyBorder="1"/>
    <xf numFmtId="2" fontId="1" fillId="0" borderId="29" xfId="0" applyNumberFormat="1" applyFont="1" applyBorder="1"/>
    <xf numFmtId="2" fontId="1" fillId="0" borderId="10" xfId="0" applyNumberFormat="1" applyFont="1" applyBorder="1"/>
    <xf numFmtId="2" fontId="3" fillId="0" borderId="29" xfId="0" applyNumberFormat="1" applyFont="1" applyBorder="1"/>
    <xf numFmtId="2" fontId="3" fillId="0" borderId="10" xfId="0" applyNumberFormat="1" applyFont="1" applyBorder="1"/>
    <xf numFmtId="0" fontId="1" fillId="5" borderId="16" xfId="0" applyFont="1" applyFill="1" applyBorder="1"/>
    <xf numFmtId="0" fontId="1" fillId="15" borderId="16" xfId="0" applyFont="1" applyFill="1" applyBorder="1"/>
    <xf numFmtId="164" fontId="3" fillId="13" borderId="22" xfId="0" applyNumberFormat="1" applyFont="1" applyFill="1" applyBorder="1"/>
    <xf numFmtId="164" fontId="3" fillId="13" borderId="5" xfId="0" applyNumberFormat="1" applyFont="1" applyFill="1" applyBorder="1"/>
    <xf numFmtId="0" fontId="2" fillId="14" borderId="33" xfId="0" applyFont="1" applyFill="1" applyBorder="1"/>
    <xf numFmtId="164" fontId="2" fillId="14" borderId="34" xfId="0" applyNumberFormat="1" applyFont="1" applyFill="1" applyBorder="1"/>
    <xf numFmtId="0" fontId="3" fillId="12" borderId="15" xfId="0" applyFont="1" applyFill="1" applyBorder="1"/>
    <xf numFmtId="0" fontId="3" fillId="12" borderId="13" xfId="0" applyFont="1" applyFill="1" applyBorder="1"/>
    <xf numFmtId="1" fontId="3" fillId="0" borderId="13" xfId="0" applyNumberFormat="1" applyFont="1" applyBorder="1"/>
    <xf numFmtId="1" fontId="3" fillId="0" borderId="7" xfId="0" applyNumberFormat="1" applyFont="1" applyBorder="1"/>
    <xf numFmtId="0" fontId="1" fillId="12" borderId="36" xfId="0" applyFont="1" applyFill="1" applyBorder="1"/>
    <xf numFmtId="1" fontId="1" fillId="0" borderId="13" xfId="0" applyNumberFormat="1" applyFont="1" applyBorder="1"/>
    <xf numFmtId="1" fontId="1" fillId="0" borderId="7" xfId="0" applyNumberFormat="1" applyFont="1" applyBorder="1"/>
    <xf numFmtId="0" fontId="2" fillId="0" borderId="7" xfId="0" applyFont="1" applyBorder="1"/>
    <xf numFmtId="0" fontId="2" fillId="0" borderId="8" xfId="0" applyFont="1" applyBorder="1"/>
    <xf numFmtId="0" fontId="2" fillId="12" borderId="37" xfId="0" applyFont="1" applyFill="1" applyBorder="1"/>
    <xf numFmtId="0" fontId="1" fillId="13" borderId="37" xfId="0" applyFont="1" applyFill="1" applyBorder="1"/>
    <xf numFmtId="0" fontId="1" fillId="13" borderId="38" xfId="0" applyFont="1" applyFill="1" applyBorder="1"/>
    <xf numFmtId="0" fontId="3" fillId="14" borderId="37" xfId="0" applyFont="1" applyFill="1" applyBorder="1"/>
    <xf numFmtId="0" fontId="2" fillId="13" borderId="37" xfId="0" applyFont="1" applyFill="1" applyBorder="1"/>
    <xf numFmtId="0" fontId="1" fillId="12" borderId="37" xfId="0" applyFont="1" applyFill="1" applyBorder="1"/>
    <xf numFmtId="0" fontId="2" fillId="14" borderId="37" xfId="0" applyFont="1" applyFill="1" applyBorder="1"/>
    <xf numFmtId="0" fontId="3" fillId="13" borderId="37" xfId="0" applyFont="1" applyFill="1" applyBorder="1"/>
    <xf numFmtId="0" fontId="1" fillId="13" borderId="9" xfId="0" applyFont="1" applyFill="1" applyBorder="1"/>
    <xf numFmtId="0" fontId="2" fillId="12" borderId="9" xfId="0" applyFont="1" applyFill="1" applyBorder="1"/>
    <xf numFmtId="0" fontId="3" fillId="14" borderId="9" xfId="0" applyFont="1" applyFill="1" applyBorder="1"/>
    <xf numFmtId="165" fontId="3" fillId="0" borderId="13" xfId="0" applyNumberFormat="1" applyFont="1" applyBorder="1"/>
    <xf numFmtId="165" fontId="3" fillId="0" borderId="7" xfId="0" applyNumberFormat="1" applyFont="1" applyBorder="1"/>
    <xf numFmtId="165" fontId="1" fillId="0" borderId="13" xfId="0" applyNumberFormat="1" applyFont="1" applyBorder="1"/>
    <xf numFmtId="165" fontId="1" fillId="0" borderId="7" xfId="0" applyNumberFormat="1" applyFont="1" applyBorder="1"/>
    <xf numFmtId="165" fontId="1" fillId="0" borderId="8" xfId="0" applyNumberFormat="1" applyFont="1" applyBorder="1"/>
    <xf numFmtId="0" fontId="3" fillId="12" borderId="37" xfId="0" applyFont="1" applyFill="1" applyBorder="1"/>
    <xf numFmtId="0" fontId="3" fillId="13" borderId="30" xfId="0" applyFont="1" applyFill="1" applyBorder="1"/>
    <xf numFmtId="0" fontId="3" fillId="12" borderId="9" xfId="0" applyFont="1" applyFill="1" applyBorder="1"/>
    <xf numFmtId="0" fontId="2" fillId="13" borderId="9" xfId="0" applyFont="1" applyFill="1" applyBorder="1"/>
    <xf numFmtId="0" fontId="3" fillId="0" borderId="7" xfId="0" applyFont="1" applyBorder="1"/>
    <xf numFmtId="0" fontId="3" fillId="0" borderId="8" xfId="0" applyFont="1" applyBorder="1"/>
    <xf numFmtId="164" fontId="3" fillId="14" borderId="22" xfId="0" applyNumberFormat="1" applyFont="1" applyFill="1" applyBorder="1"/>
    <xf numFmtId="164" fontId="3" fillId="14" borderId="25" xfId="0" applyNumberFormat="1" applyFont="1" applyFill="1" applyBorder="1"/>
    <xf numFmtId="2" fontId="3" fillId="0" borderId="23" xfId="0" applyNumberFormat="1" applyFont="1" applyBorder="1" applyAlignment="1">
      <alignment horizontal="right" vertical="center"/>
    </xf>
    <xf numFmtId="2" fontId="2" fillId="0" borderId="23" xfId="0" applyNumberFormat="1" applyFont="1" applyBorder="1" applyAlignment="1">
      <alignment horizontal="right" vertical="center"/>
    </xf>
    <xf numFmtId="2" fontId="1" fillId="0" borderId="23" xfId="0" applyNumberFormat="1" applyFont="1" applyBorder="1" applyAlignment="1">
      <alignment horizontal="right" vertical="center"/>
    </xf>
    <xf numFmtId="2" fontId="1" fillId="0" borderId="26" xfId="0" applyNumberFormat="1" applyFont="1" applyBorder="1" applyAlignment="1">
      <alignment horizontal="right" vertical="center"/>
    </xf>
    <xf numFmtId="2" fontId="3" fillId="0" borderId="26" xfId="0" applyNumberFormat="1" applyFont="1" applyBorder="1" applyAlignment="1">
      <alignment horizontal="right" vertical="center"/>
    </xf>
    <xf numFmtId="2" fontId="2" fillId="0" borderId="26" xfId="0" applyNumberFormat="1" applyFont="1" applyBorder="1" applyAlignment="1">
      <alignment horizontal="right" vertical="center"/>
    </xf>
    <xf numFmtId="0" fontId="2" fillId="12" borderId="0" xfId="0" applyFont="1" applyFill="1"/>
    <xf numFmtId="164" fontId="2" fillId="12" borderId="19" xfId="0" applyNumberFormat="1" applyFont="1" applyFill="1" applyBorder="1"/>
    <xf numFmtId="164" fontId="2" fillId="13" borderId="0" xfId="0" applyNumberFormat="1" applyFont="1" applyFill="1"/>
    <xf numFmtId="164" fontId="2" fillId="14" borderId="17" xfId="0" applyNumberFormat="1" applyFont="1" applyFill="1" applyBorder="1"/>
    <xf numFmtId="164" fontId="2" fillId="14" borderId="0" xfId="0" applyNumberFormat="1" applyFont="1" applyFill="1"/>
    <xf numFmtId="164" fontId="2" fillId="14" borderId="12" xfId="0" applyNumberFormat="1" applyFont="1" applyFill="1" applyBorder="1"/>
    <xf numFmtId="164" fontId="3" fillId="12" borderId="0" xfId="0" applyNumberFormat="1" applyFont="1" applyFill="1"/>
    <xf numFmtId="164" fontId="3" fillId="12" borderId="19" xfId="0" applyNumberFormat="1" applyFont="1" applyFill="1" applyBorder="1"/>
    <xf numFmtId="164" fontId="2" fillId="13" borderId="19" xfId="0" applyNumberFormat="1" applyFont="1" applyFill="1" applyBorder="1"/>
    <xf numFmtId="164" fontId="3" fillId="14" borderId="0" xfId="0" applyNumberFormat="1" applyFont="1" applyFill="1"/>
    <xf numFmtId="164" fontId="3" fillId="14" borderId="12" xfId="0" applyNumberFormat="1" applyFont="1" applyFill="1" applyBorder="1"/>
    <xf numFmtId="164" fontId="2" fillId="12" borderId="0" xfId="0" applyNumberFormat="1" applyFont="1" applyFill="1"/>
    <xf numFmtId="164" fontId="2" fillId="14" borderId="19" xfId="0" applyNumberFormat="1" applyFont="1" applyFill="1" applyBorder="1"/>
    <xf numFmtId="164" fontId="3" fillId="14" borderId="19" xfId="0" applyNumberFormat="1" applyFont="1" applyFill="1" applyBorder="1"/>
    <xf numFmtId="164" fontId="2" fillId="13" borderId="12" xfId="0" applyNumberFormat="1" applyFont="1" applyFill="1" applyBorder="1"/>
    <xf numFmtId="164" fontId="2" fillId="12" borderId="4" xfId="0" applyNumberFormat="1" applyFont="1" applyFill="1" applyBorder="1"/>
    <xf numFmtId="164" fontId="2" fillId="13" borderId="4" xfId="0" applyNumberFormat="1" applyFont="1" applyFill="1" applyBorder="1"/>
    <xf numFmtId="164" fontId="2" fillId="14" borderId="4" xfId="0" applyNumberFormat="1" applyFont="1" applyFill="1" applyBorder="1"/>
    <xf numFmtId="164" fontId="2" fillId="14" borderId="32" xfId="0" applyNumberFormat="1" applyFont="1" applyFill="1" applyBorder="1"/>
    <xf numFmtId="0" fontId="2" fillId="12" borderId="27" xfId="0" applyFont="1" applyFill="1" applyBorder="1"/>
    <xf numFmtId="0" fontId="2" fillId="13" borderId="27" xfId="0" applyFont="1" applyFill="1" applyBorder="1"/>
    <xf numFmtId="0" fontId="2" fillId="14" borderId="27" xfId="0" applyFont="1" applyFill="1" applyBorder="1"/>
    <xf numFmtId="0" fontId="2" fillId="12" borderId="20" xfId="0" applyFont="1" applyFill="1" applyBorder="1"/>
    <xf numFmtId="0" fontId="2" fillId="14" borderId="4" xfId="0" applyFont="1" applyFill="1" applyBorder="1"/>
    <xf numFmtId="0" fontId="2" fillId="12" borderId="4" xfId="0" applyFont="1" applyFill="1" applyBorder="1"/>
    <xf numFmtId="0" fontId="2" fillId="13" borderId="4" xfId="0" applyFont="1" applyFill="1" applyBorder="1"/>
    <xf numFmtId="0" fontId="2" fillId="13" borderId="39" xfId="0" applyFont="1" applyFill="1" applyBorder="1"/>
    <xf numFmtId="0" fontId="2" fillId="10" borderId="7" xfId="0" applyFont="1" applyFill="1" applyBorder="1"/>
    <xf numFmtId="2" fontId="2" fillId="0" borderId="13" xfId="0" applyNumberFormat="1" applyFont="1" applyBorder="1" applyAlignment="1">
      <alignment horizontal="right" vertical="center"/>
    </xf>
    <xf numFmtId="2" fontId="2" fillId="0" borderId="7" xfId="0" applyNumberFormat="1" applyFont="1" applyBorder="1" applyAlignment="1">
      <alignment horizontal="right" vertical="center"/>
    </xf>
    <xf numFmtId="2" fontId="2" fillId="0" borderId="8" xfId="0" applyNumberFormat="1" applyFont="1" applyBorder="1" applyAlignment="1">
      <alignment horizontal="right" vertical="center"/>
    </xf>
    <xf numFmtId="2" fontId="3" fillId="0" borderId="13" xfId="0" applyNumberFormat="1" applyFont="1" applyBorder="1" applyAlignment="1">
      <alignment horizontal="right" vertical="center"/>
    </xf>
    <xf numFmtId="2" fontId="3" fillId="0" borderId="7" xfId="0" applyNumberFormat="1" applyFont="1" applyBorder="1" applyAlignment="1">
      <alignment horizontal="right" vertical="center"/>
    </xf>
    <xf numFmtId="2" fontId="3" fillId="0" borderId="8" xfId="0" applyNumberFormat="1" applyFont="1" applyBorder="1" applyAlignment="1">
      <alignment horizontal="right" vertical="center"/>
    </xf>
    <xf numFmtId="0" fontId="2" fillId="11" borderId="0" xfId="0" applyFont="1" applyFill="1"/>
    <xf numFmtId="164" fontId="3" fillId="13" borderId="21" xfId="0" applyNumberFormat="1" applyFont="1" applyFill="1" applyBorder="1"/>
    <xf numFmtId="0" fontId="2" fillId="0" borderId="29" xfId="0" applyFont="1" applyBorder="1"/>
    <xf numFmtId="0" fontId="2" fillId="0" borderId="10" xfId="0" applyFont="1" applyBorder="1"/>
    <xf numFmtId="0" fontId="2" fillId="0" borderId="11" xfId="0" applyFont="1" applyBorder="1"/>
    <xf numFmtId="2" fontId="1" fillId="0" borderId="13" xfId="0" applyNumberFormat="1" applyFont="1" applyBorder="1" applyAlignment="1">
      <alignment horizontal="right" vertical="center"/>
    </xf>
    <xf numFmtId="2" fontId="1" fillId="0" borderId="8" xfId="0" applyNumberFormat="1" applyFont="1" applyBorder="1" applyAlignment="1">
      <alignment horizontal="right" vertical="center"/>
    </xf>
    <xf numFmtId="0" fontId="2" fillId="0" borderId="1" xfId="0" applyFont="1" applyBorder="1"/>
    <xf numFmtId="164" fontId="3" fillId="13" borderId="0" xfId="0" applyNumberFormat="1" applyFont="1" applyFill="1"/>
    <xf numFmtId="164" fontId="3" fillId="13" borderId="19" xfId="0" applyNumberFormat="1" applyFont="1" applyFill="1" applyBorder="1"/>
    <xf numFmtId="2" fontId="1" fillId="0" borderId="15" xfId="0" applyNumberFormat="1" applyFont="1" applyBorder="1" applyAlignment="1">
      <alignment horizontal="right"/>
    </xf>
    <xf numFmtId="2" fontId="1" fillId="0" borderId="16" xfId="0" applyNumberFormat="1" applyFont="1" applyBorder="1" applyAlignment="1">
      <alignment horizontal="right"/>
    </xf>
    <xf numFmtId="2" fontId="1" fillId="0" borderId="20" xfId="0" applyNumberFormat="1" applyFont="1" applyBorder="1" applyAlignment="1">
      <alignment horizontal="right"/>
    </xf>
    <xf numFmtId="1" fontId="3" fillId="0" borderId="0" xfId="0" applyNumberFormat="1" applyFont="1"/>
    <xf numFmtId="0" fontId="3" fillId="12" borderId="29" xfId="0" applyFont="1" applyFill="1" applyBorder="1"/>
    <xf numFmtId="2" fontId="3" fillId="0" borderId="0" xfId="0" applyNumberFormat="1" applyFont="1"/>
    <xf numFmtId="1" fontId="1" fillId="0" borderId="0" xfId="0" applyNumberFormat="1" applyFont="1"/>
    <xf numFmtId="2" fontId="1" fillId="0" borderId="0" xfId="0" applyNumberFormat="1" applyFont="1"/>
    <xf numFmtId="165" fontId="1" fillId="0" borderId="16" xfId="0" applyNumberFormat="1" applyFont="1" applyBorder="1"/>
    <xf numFmtId="165" fontId="1" fillId="0" borderId="15" xfId="0" applyNumberFormat="1" applyFont="1" applyBorder="1"/>
    <xf numFmtId="165" fontId="1" fillId="0" borderId="20" xfId="0" applyNumberFormat="1" applyFont="1" applyBorder="1"/>
    <xf numFmtId="164" fontId="4" fillId="0" borderId="10" xfId="0" quotePrefix="1" applyNumberFormat="1" applyFont="1" applyBorder="1"/>
    <xf numFmtId="164" fontId="4" fillId="0" borderId="11" xfId="0" quotePrefix="1" applyNumberFormat="1" applyFont="1" applyBorder="1"/>
    <xf numFmtId="0" fontId="1" fillId="6" borderId="9" xfId="0" applyFont="1" applyFill="1" applyBorder="1"/>
    <xf numFmtId="0" fontId="1" fillId="3" borderId="40" xfId="0" applyFont="1" applyFill="1" applyBorder="1"/>
    <xf numFmtId="0" fontId="1" fillId="7" borderId="9" xfId="0" applyFont="1" applyFill="1" applyBorder="1"/>
    <xf numFmtId="0" fontId="1" fillId="3" borderId="41" xfId="0" applyFont="1" applyFill="1" applyBorder="1"/>
    <xf numFmtId="164" fontId="1" fillId="0" borderId="13" xfId="0" quotePrefix="1" applyNumberFormat="1" applyFont="1" applyBorder="1"/>
    <xf numFmtId="164" fontId="1" fillId="0" borderId="7" xfId="0" quotePrefix="1" applyNumberFormat="1" applyFont="1" applyBorder="1"/>
    <xf numFmtId="164" fontId="1" fillId="0" borderId="8" xfId="0" quotePrefix="1" applyNumberFormat="1" applyFont="1" applyBorder="1"/>
    <xf numFmtId="1" fontId="3" fillId="0" borderId="15" xfId="0" applyNumberFormat="1" applyFont="1" applyBorder="1"/>
    <xf numFmtId="1" fontId="1" fillId="0" borderId="15" xfId="0" applyNumberFormat="1" applyFont="1" applyBorder="1"/>
    <xf numFmtId="1" fontId="3" fillId="0" borderId="16" xfId="0" applyNumberFormat="1" applyFont="1" applyBorder="1"/>
    <xf numFmtId="1" fontId="1" fillId="0" borderId="16" xfId="0" applyNumberFormat="1" applyFont="1" applyBorder="1"/>
    <xf numFmtId="1" fontId="1" fillId="0" borderId="20" xfId="0" applyNumberFormat="1" applyFont="1" applyBorder="1"/>
    <xf numFmtId="0" fontId="1" fillId="4" borderId="29" xfId="0" applyFont="1" applyFill="1" applyBorder="1"/>
    <xf numFmtId="0" fontId="3" fillId="0" borderId="29" xfId="0" applyFont="1" applyBorder="1"/>
    <xf numFmtId="0" fontId="3" fillId="0" borderId="11" xfId="0" applyFont="1" applyBorder="1"/>
    <xf numFmtId="164" fontId="3" fillId="13" borderId="15" xfId="0" applyNumberFormat="1" applyFont="1" applyFill="1" applyBorder="1"/>
    <xf numFmtId="164" fontId="3" fillId="13" borderId="25" xfId="0" applyNumberFormat="1" applyFont="1" applyFill="1" applyBorder="1"/>
    <xf numFmtId="0" fontId="3" fillId="14" borderId="30" xfId="0" applyFont="1" applyFill="1" applyBorder="1"/>
    <xf numFmtId="0" fontId="3" fillId="14" borderId="31" xfId="0" applyFont="1" applyFill="1" applyBorder="1"/>
    <xf numFmtId="165" fontId="3" fillId="0" borderId="8" xfId="0" applyNumberFormat="1" applyFont="1" applyBorder="1"/>
    <xf numFmtId="164" fontId="3" fillId="14" borderId="6" xfId="0" applyNumberFormat="1" applyFont="1" applyFill="1" applyBorder="1"/>
    <xf numFmtId="164" fontId="3" fillId="14" borderId="35" xfId="0" applyNumberFormat="1" applyFont="1" applyFill="1" applyBorder="1"/>
    <xf numFmtId="164" fontId="6" fillId="0" borderId="12" xfId="0" quotePrefix="1" applyNumberFormat="1" applyFont="1" applyBorder="1"/>
    <xf numFmtId="0" fontId="6" fillId="0" borderId="12" xfId="0" quotePrefix="1" applyFont="1" applyBorder="1"/>
    <xf numFmtId="164" fontId="2" fillId="0" borderId="17" xfId="0" applyNumberFormat="1" applyFont="1" applyBorder="1"/>
    <xf numFmtId="164" fontId="2" fillId="0" borderId="0" xfId="0" applyNumberFormat="1" applyFont="1"/>
    <xf numFmtId="164" fontId="2" fillId="0" borderId="12" xfId="0" applyNumberFormat="1" applyFont="1" applyBorder="1"/>
    <xf numFmtId="2" fontId="3" fillId="0" borderId="10" xfId="0" applyNumberFormat="1" applyFont="1" applyBorder="1" applyAlignment="1">
      <alignment horizontal="right" vertical="center"/>
    </xf>
    <xf numFmtId="0" fontId="3" fillId="12" borderId="23" xfId="0" applyFont="1" applyFill="1" applyBorder="1"/>
    <xf numFmtId="164" fontId="3" fillId="12" borderId="32" xfId="0" applyNumberFormat="1" applyFont="1" applyFill="1" applyBorder="1"/>
    <xf numFmtId="164" fontId="3" fillId="12" borderId="21" xfId="0" applyNumberFormat="1" applyFont="1" applyFill="1" applyBorder="1"/>
    <xf numFmtId="164" fontId="3" fillId="13" borderId="23" xfId="0" applyNumberFormat="1" applyFont="1" applyFill="1" applyBorder="1"/>
    <xf numFmtId="2" fontId="3" fillId="0" borderId="0" xfId="0" applyNumberFormat="1" applyFont="1" applyAlignment="1">
      <alignment horizontal="right" vertical="center"/>
    </xf>
    <xf numFmtId="164" fontId="3" fillId="14" borderId="23" xfId="0" applyNumberFormat="1" applyFont="1" applyFill="1" applyBorder="1"/>
    <xf numFmtId="164" fontId="3" fillId="12" borderId="23" xfId="0" applyNumberFormat="1" applyFont="1" applyFill="1" applyBorder="1"/>
    <xf numFmtId="164" fontId="3" fillId="12" borderId="16" xfId="0" applyNumberFormat="1" applyFont="1" applyFill="1" applyBorder="1"/>
    <xf numFmtId="164" fontId="3" fillId="12" borderId="20" xfId="0" applyNumberFormat="1" applyFont="1" applyFill="1" applyBorder="1"/>
    <xf numFmtId="2" fontId="2" fillId="0" borderId="0" xfId="0" applyNumberFormat="1" applyFont="1" applyAlignment="1">
      <alignment horizontal="right" vertical="center"/>
    </xf>
    <xf numFmtId="164" fontId="2" fillId="13" borderId="23" xfId="0" applyNumberFormat="1" applyFont="1" applyFill="1" applyBorder="1"/>
    <xf numFmtId="164" fontId="2" fillId="13" borderId="13" xfId="0" applyNumberFormat="1" applyFont="1" applyFill="1" applyBorder="1"/>
    <xf numFmtId="164" fontId="2" fillId="13" borderId="8" xfId="0" applyNumberFormat="1" applyFont="1" applyFill="1" applyBorder="1"/>
    <xf numFmtId="164" fontId="3" fillId="14" borderId="16" xfId="0" applyNumberFormat="1" applyFont="1" applyFill="1" applyBorder="1"/>
    <xf numFmtId="164" fontId="2" fillId="12" borderId="23" xfId="0" applyNumberFormat="1" applyFont="1" applyFill="1" applyBorder="1"/>
    <xf numFmtId="164" fontId="2" fillId="12" borderId="13" xfId="0" applyNumberFormat="1" applyFont="1" applyFill="1" applyBorder="1"/>
    <xf numFmtId="164" fontId="1" fillId="13" borderId="0" xfId="0" applyNumberFormat="1" applyFont="1" applyFill="1"/>
    <xf numFmtId="2" fontId="1" fillId="0" borderId="0" xfId="0" applyNumberFormat="1" applyFont="1" applyAlignment="1">
      <alignment horizontal="right" vertical="center"/>
    </xf>
    <xf numFmtId="164" fontId="1" fillId="13" borderId="16" xfId="0" applyNumberFormat="1" applyFont="1" applyFill="1" applyBorder="1"/>
    <xf numFmtId="164" fontId="1" fillId="13" borderId="20" xfId="0" applyNumberFormat="1" applyFont="1" applyFill="1" applyBorder="1"/>
    <xf numFmtId="164" fontId="1" fillId="14" borderId="0" xfId="0" applyNumberFormat="1" applyFont="1" applyFill="1"/>
    <xf numFmtId="164" fontId="2" fillId="14" borderId="23" xfId="0" applyNumberFormat="1" applyFont="1" applyFill="1" applyBorder="1"/>
    <xf numFmtId="164" fontId="1" fillId="14" borderId="6" xfId="0" applyNumberFormat="1" applyFont="1" applyFill="1" applyBorder="1"/>
    <xf numFmtId="164" fontId="1" fillId="14" borderId="22" xfId="0" applyNumberFormat="1" applyFont="1" applyFill="1" applyBorder="1"/>
    <xf numFmtId="164" fontId="1" fillId="12" borderId="0" xfId="0" applyNumberFormat="1" applyFont="1" applyFill="1"/>
    <xf numFmtId="2" fontId="1" fillId="0" borderId="10" xfId="0" applyNumberFormat="1" applyFont="1" applyBorder="1" applyAlignment="1">
      <alignment horizontal="right" vertical="center"/>
    </xf>
    <xf numFmtId="164" fontId="1" fillId="12" borderId="32" xfId="0" applyNumberFormat="1" applyFont="1" applyFill="1" applyBorder="1"/>
    <xf numFmtId="164" fontId="1" fillId="12" borderId="21" xfId="0" applyNumberFormat="1" applyFont="1" applyFill="1" applyBorder="1"/>
    <xf numFmtId="164" fontId="1" fillId="13" borderId="6" xfId="0" applyNumberFormat="1" applyFont="1" applyFill="1" applyBorder="1"/>
    <xf numFmtId="164" fontId="1" fillId="13" borderId="22" xfId="0" applyNumberFormat="1" applyFont="1" applyFill="1" applyBorder="1"/>
    <xf numFmtId="164" fontId="2" fillId="12" borderId="6" xfId="0" applyNumberFormat="1" applyFont="1" applyFill="1" applyBorder="1"/>
    <xf numFmtId="164" fontId="3" fillId="13" borderId="6" xfId="0" applyNumberFormat="1" applyFont="1" applyFill="1" applyBorder="1"/>
    <xf numFmtId="164" fontId="2" fillId="14" borderId="6" xfId="0" applyNumberFormat="1" applyFont="1" applyFill="1" applyBorder="1"/>
    <xf numFmtId="164" fontId="1" fillId="12" borderId="6" xfId="0" applyNumberFormat="1" applyFont="1" applyFill="1" applyBorder="1"/>
    <xf numFmtId="164" fontId="1" fillId="12" borderId="22" xfId="0" applyNumberFormat="1" applyFont="1" applyFill="1" applyBorder="1"/>
    <xf numFmtId="164" fontId="2" fillId="13" borderId="6" xfId="0" applyNumberFormat="1" applyFont="1" applyFill="1" applyBorder="1"/>
    <xf numFmtId="164" fontId="1" fillId="13" borderId="24" xfId="0" applyNumberFormat="1" applyFont="1" applyFill="1" applyBorder="1"/>
    <xf numFmtId="0" fontId="2" fillId="13" borderId="23" xfId="0" applyFont="1" applyFill="1" applyBorder="1"/>
    <xf numFmtId="0" fontId="2" fillId="12" borderId="23" xfId="0" applyFont="1" applyFill="1" applyBorder="1"/>
    <xf numFmtId="0" fontId="3" fillId="14" borderId="23" xfId="0" applyFont="1" applyFill="1" applyBorder="1"/>
    <xf numFmtId="0" fontId="2" fillId="14" borderId="23" xfId="0" applyFont="1" applyFill="1" applyBorder="1"/>
    <xf numFmtId="2" fontId="2" fillId="0" borderId="10" xfId="0" applyNumberFormat="1" applyFont="1" applyBorder="1" applyAlignment="1">
      <alignment horizontal="right" vertical="center"/>
    </xf>
    <xf numFmtId="164" fontId="2" fillId="13" borderId="16" xfId="0" applyNumberFormat="1" applyFont="1" applyFill="1" applyBorder="1"/>
    <xf numFmtId="164" fontId="2" fillId="12" borderId="7" xfId="0" applyNumberFormat="1" applyFont="1" applyFill="1" applyBorder="1"/>
    <xf numFmtId="164" fontId="3" fillId="14" borderId="42" xfId="0" applyNumberFormat="1" applyFont="1" applyFill="1" applyBorder="1"/>
    <xf numFmtId="164" fontId="3" fillId="13" borderId="32" xfId="0" applyNumberFormat="1" applyFont="1" applyFill="1" applyBorder="1"/>
    <xf numFmtId="164" fontId="3" fillId="12" borderId="6" xfId="0" applyNumberFormat="1" applyFont="1" applyFill="1" applyBorder="1"/>
    <xf numFmtId="0" fontId="3" fillId="0" borderId="12" xfId="0" applyFont="1" applyBorder="1"/>
    <xf numFmtId="2" fontId="3" fillId="0" borderId="13" xfId="0" applyNumberFormat="1" applyFont="1" applyBorder="1"/>
    <xf numFmtId="167" fontId="3" fillId="0" borderId="9" xfId="0" applyNumberFormat="1" applyFont="1" applyBorder="1"/>
    <xf numFmtId="2" fontId="3" fillId="0" borderId="17" xfId="0" applyNumberFormat="1" applyFont="1" applyBorder="1"/>
    <xf numFmtId="2" fontId="1" fillId="0" borderId="13" xfId="0" applyNumberFormat="1" applyFont="1" applyBorder="1"/>
    <xf numFmtId="2" fontId="1" fillId="0" borderId="17" xfId="0" applyNumberFormat="1" applyFont="1" applyBorder="1"/>
    <xf numFmtId="167" fontId="1" fillId="0" borderId="9" xfId="0" applyNumberFormat="1" applyFont="1" applyBorder="1"/>
    <xf numFmtId="0" fontId="7" fillId="0" borderId="0" xfId="0" applyFont="1"/>
    <xf numFmtId="0" fontId="7" fillId="0" borderId="12" xfId="0" applyFont="1" applyBorder="1"/>
    <xf numFmtId="0" fontId="10" fillId="0" borderId="0" xfId="0" applyFont="1"/>
    <xf numFmtId="0" fontId="11" fillId="0" borderId="0" xfId="0" applyFont="1"/>
    <xf numFmtId="0" fontId="9" fillId="0" borderId="13" xfId="0" applyFont="1" applyBorder="1" applyAlignment="1">
      <alignment wrapText="1"/>
    </xf>
    <xf numFmtId="0" fontId="9" fillId="0" borderId="7" xfId="0" applyFont="1" applyBorder="1" applyAlignment="1">
      <alignment wrapText="1"/>
    </xf>
    <xf numFmtId="0" fontId="9" fillId="0" borderId="8" xfId="0" applyFont="1" applyBorder="1" applyAlignment="1">
      <alignment wrapText="1"/>
    </xf>
    <xf numFmtId="0" fontId="2" fillId="9" borderId="11" xfId="0" applyFont="1" applyFill="1" applyBorder="1" applyAlignment="1">
      <alignment horizontal="center"/>
    </xf>
    <xf numFmtId="0" fontId="2" fillId="9" borderId="12" xfId="0" applyFont="1" applyFill="1" applyBorder="1" applyAlignment="1">
      <alignment horizontal="center"/>
    </xf>
    <xf numFmtId="0" fontId="2" fillId="9" borderId="20" xfId="0" applyFont="1" applyFill="1" applyBorder="1" applyAlignment="1">
      <alignment horizontal="center"/>
    </xf>
    <xf numFmtId="0" fontId="2" fillId="10" borderId="11" xfId="0" applyFont="1" applyFill="1" applyBorder="1" applyAlignment="1">
      <alignment horizontal="center"/>
    </xf>
    <xf numFmtId="0" fontId="2" fillId="10" borderId="12" xfId="0" applyFont="1" applyFill="1" applyBorder="1" applyAlignment="1">
      <alignment horizontal="center"/>
    </xf>
    <xf numFmtId="0" fontId="2" fillId="10" borderId="20" xfId="0" applyFont="1" applyFill="1" applyBorder="1" applyAlignment="1">
      <alignment horizontal="center"/>
    </xf>
    <xf numFmtId="0" fontId="2" fillId="11" borderId="18" xfId="0" applyFont="1" applyFill="1" applyBorder="1" applyAlignment="1">
      <alignment horizontal="center"/>
    </xf>
    <xf numFmtId="0" fontId="2" fillId="11" borderId="19" xfId="0" applyFont="1" applyFill="1" applyBorder="1" applyAlignment="1">
      <alignment horizontal="center"/>
    </xf>
    <xf numFmtId="0" fontId="2" fillId="11" borderId="25" xfId="0" applyFont="1" applyFill="1" applyBorder="1" applyAlignment="1">
      <alignment horizontal="center"/>
    </xf>
    <xf numFmtId="0" fontId="1" fillId="11" borderId="29" xfId="0" applyFont="1" applyFill="1" applyBorder="1" applyAlignment="1">
      <alignment horizontal="center"/>
    </xf>
    <xf numFmtId="0" fontId="1" fillId="11" borderId="17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030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Curva Ácido tânico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1968897637795274"/>
                  <c:y val="-5.092592592592593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[2]Cálculos_fenóis!$D$7:$D$12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xVal>
          <c:yVal>
            <c:numRef>
              <c:f>[2]Cálculos_fenóis!$E$7:$E$12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245-497C-A628-11876DE3DC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6728695"/>
        <c:axId val="1340466743"/>
      </c:scatterChart>
      <c:valAx>
        <c:axId val="466728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Concentração (</a:t>
                </a:r>
                <a:r>
                  <a:rPr lang="el-GR"/>
                  <a:t>μ</a:t>
                </a:r>
                <a:r>
                  <a:rPr lang="en-US"/>
                  <a:t>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40466743"/>
        <c:crosses val="autoZero"/>
        <c:crossBetween val="midCat"/>
      </c:valAx>
      <c:valAx>
        <c:axId val="1340466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Absorbância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6728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Curva Ácido tânico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1968897637795274"/>
                  <c:y val="3.65740740740740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[4]Cálculos_taninos!$D$7:$D$12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xVal>
          <c:yVal>
            <c:numRef>
              <c:f>[4]Cálculos_taninos!$E$7:$E$12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12-4E0A-A8C7-91EEAEE99B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1201016"/>
        <c:axId val="1983506984"/>
      </c:scatterChart>
      <c:valAx>
        <c:axId val="1941201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Concentração (</a:t>
                </a:r>
                <a:r>
                  <a:rPr lang="el-GR"/>
                  <a:t>μ</a:t>
                </a:r>
                <a:r>
                  <a:rPr lang="en-US"/>
                  <a:t>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83506984"/>
        <c:crosses val="autoZero"/>
        <c:crossBetween val="midCat"/>
      </c:valAx>
      <c:valAx>
        <c:axId val="1983506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Absorbância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41201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Curva Rutina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256894138232721"/>
                  <c:y val="4.58333333333333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[5]Cálculos_flavonoides!$D$8:$D$13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xVal>
          <c:yVal>
            <c:numRef>
              <c:f>[5]Cálculos_flavonoides!$E$8:$E$13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88F-413B-B6DA-AEC6F42A1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6138615"/>
        <c:axId val="76045319"/>
      </c:scatterChart>
      <c:valAx>
        <c:axId val="3261386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Concentração (</a:t>
                </a:r>
                <a:r>
                  <a:rPr lang="el-GR"/>
                  <a:t>μ</a:t>
                </a:r>
                <a:r>
                  <a:rPr lang="en-US"/>
                  <a:t>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6045319"/>
        <c:crosses val="autoZero"/>
        <c:crossBetween val="midCat"/>
      </c:valAx>
      <c:valAx>
        <c:axId val="76045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Absorbância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61386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3</xdr:row>
      <xdr:rowOff>180975</xdr:rowOff>
    </xdr:from>
    <xdr:to>
      <xdr:col>8</xdr:col>
      <xdr:colOff>28575</xdr:colOff>
      <xdr:row>15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EAADB59-C5EE-900E-5DE2-3F343D418A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4</xdr:row>
      <xdr:rowOff>114300</xdr:rowOff>
    </xdr:from>
    <xdr:to>
      <xdr:col>7</xdr:col>
      <xdr:colOff>1333500</xdr:colOff>
      <xdr:row>16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C08ACD5-7DCE-CD2B-8336-725373EB54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3</xdr:row>
      <xdr:rowOff>190500</xdr:rowOff>
    </xdr:from>
    <xdr:to>
      <xdr:col>7</xdr:col>
      <xdr:colOff>1066800</xdr:colOff>
      <xdr:row>16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B146525-ED15-FE86-003A-4C0E8B31F1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ference_Dat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&#225;lculos_fen&#243;i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henol_calculation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&#225;lculos_tanino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C&#225;lculos_flavonoide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ference_Dat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álculos_fenóis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henol_calculations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álculos_taninos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álculos_flavonoid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9B1BC-1A4A-430D-BABA-6A1197375CF3}">
  <dimension ref="A1:O62"/>
  <sheetViews>
    <sheetView workbookViewId="0">
      <pane xSplit="1" topLeftCell="B1" activePane="topRight" state="frozen"/>
      <selection pane="topRight" activeCell="H4" sqref="H4"/>
    </sheetView>
  </sheetViews>
  <sheetFormatPr baseColWidth="10" defaultColWidth="9.1640625" defaultRowHeight="16" x14ac:dyDescent="0.2"/>
  <cols>
    <col min="1" max="1" width="17.6640625" style="7" customWidth="1"/>
    <col min="2" max="2" width="19.5" style="7" customWidth="1"/>
    <col min="3" max="3" width="22.1640625" style="7" customWidth="1"/>
    <col min="4" max="4" width="19" style="7" customWidth="1"/>
    <col min="5" max="5" width="10.6640625" style="7" customWidth="1"/>
    <col min="6" max="6" width="15.33203125" style="7" customWidth="1"/>
    <col min="7" max="7" width="22" style="7" customWidth="1"/>
    <col min="8" max="8" width="18.6640625" style="7" customWidth="1"/>
    <col min="9" max="9" width="10.83203125" style="7" customWidth="1"/>
    <col min="10" max="10" width="14.6640625" style="7" customWidth="1"/>
    <col min="11" max="11" width="21.83203125" style="7" customWidth="1"/>
    <col min="12" max="12" width="18.5" style="7" customWidth="1"/>
    <col min="13" max="13" width="9.5" style="35" customWidth="1"/>
    <col min="14" max="14" width="14.83203125" style="7" customWidth="1"/>
    <col min="15" max="15" width="9.6640625" style="7" customWidth="1"/>
    <col min="16" max="16384" width="9.1640625" style="7"/>
  </cols>
  <sheetData>
    <row r="1" spans="1:15" ht="15.75" customHeight="1" x14ac:dyDescent="0.2">
      <c r="C1" s="314" t="s">
        <v>0</v>
      </c>
      <c r="D1" s="315"/>
      <c r="E1" s="315"/>
      <c r="F1" s="316"/>
      <c r="G1" s="308" t="s">
        <v>1</v>
      </c>
      <c r="H1" s="309"/>
      <c r="I1" s="309"/>
      <c r="J1" s="310"/>
      <c r="K1" s="311" t="s">
        <v>2</v>
      </c>
      <c r="L1" s="312"/>
      <c r="M1" s="312"/>
      <c r="N1" s="313"/>
    </row>
    <row r="2" spans="1:15" x14ac:dyDescent="0.2">
      <c r="A2" s="198" t="s">
        <v>3</v>
      </c>
      <c r="B2" s="203" t="s">
        <v>4</v>
      </c>
      <c r="C2" s="196" t="s">
        <v>5</v>
      </c>
      <c r="D2" s="47" t="s">
        <v>6</v>
      </c>
      <c r="E2" s="48" t="s">
        <v>7</v>
      </c>
      <c r="F2" s="46" t="s">
        <v>8</v>
      </c>
      <c r="G2" s="49" t="s">
        <v>5</v>
      </c>
      <c r="H2" s="50" t="s">
        <v>6</v>
      </c>
      <c r="I2" s="51" t="s">
        <v>7</v>
      </c>
      <c r="J2" s="52" t="s">
        <v>8</v>
      </c>
      <c r="K2" s="189" t="s">
        <v>5</v>
      </c>
      <c r="L2" s="53" t="s">
        <v>6</v>
      </c>
      <c r="M2" s="54" t="s">
        <v>7</v>
      </c>
      <c r="N2" s="55" t="s">
        <v>8</v>
      </c>
      <c r="O2" s="13"/>
    </row>
    <row r="3" spans="1:15" x14ac:dyDescent="0.2">
      <c r="A3" s="148" t="s">
        <v>9</v>
      </c>
      <c r="B3" s="100">
        <v>501.7</v>
      </c>
      <c r="C3" s="193">
        <v>125</v>
      </c>
      <c r="D3" s="248">
        <v>0.52200000000000002</v>
      </c>
      <c r="E3" s="57"/>
      <c r="F3" s="123"/>
      <c r="G3" s="156">
        <v>375</v>
      </c>
      <c r="H3" s="293">
        <v>0.50800000000000001</v>
      </c>
      <c r="I3" s="14"/>
      <c r="J3" s="162"/>
      <c r="K3" s="190">
        <v>1000</v>
      </c>
      <c r="L3" s="177">
        <v>0.152</v>
      </c>
      <c r="M3" s="14"/>
      <c r="N3" s="15"/>
    </row>
    <row r="4" spans="1:15" x14ac:dyDescent="0.2">
      <c r="A4" s="148" t="s">
        <v>10</v>
      </c>
      <c r="B4" s="100">
        <v>503.5</v>
      </c>
      <c r="C4" s="246">
        <v>125</v>
      </c>
      <c r="D4" s="168">
        <v>0.52900000000000003</v>
      </c>
      <c r="E4" s="247"/>
      <c r="F4" s="123"/>
      <c r="G4" s="251">
        <v>375</v>
      </c>
      <c r="H4" s="168">
        <v>0.50700000000000001</v>
      </c>
      <c r="I4" s="285"/>
      <c r="J4" s="162"/>
      <c r="K4" s="191">
        <v>1000</v>
      </c>
      <c r="L4" s="177">
        <v>0.157</v>
      </c>
      <c r="M4" s="14"/>
      <c r="N4" s="15"/>
    </row>
    <row r="5" spans="1:15" x14ac:dyDescent="0.2">
      <c r="A5" s="148" t="s">
        <v>11</v>
      </c>
      <c r="B5" s="82">
        <v>504.7</v>
      </c>
      <c r="C5" s="194">
        <v>125</v>
      </c>
      <c r="D5" s="249">
        <v>0.53</v>
      </c>
      <c r="E5" s="58">
        <f>AVERAGE(D3:D5)</f>
        <v>0.52700000000000002</v>
      </c>
      <c r="F5" s="59">
        <f>STDEV(D3:D5)</f>
        <v>4.3588989435406778E-3</v>
      </c>
      <c r="G5" s="156">
        <v>375</v>
      </c>
      <c r="H5" s="58">
        <v>0.48399999999999999</v>
      </c>
      <c r="I5" s="16">
        <f>AVERAGE(H3:H5)</f>
        <v>0.4996666666666667</v>
      </c>
      <c r="J5" s="163">
        <f>STDEV(H3:H5)</f>
        <v>1.3576941236277546E-2</v>
      </c>
      <c r="K5" s="191">
        <v>1000</v>
      </c>
      <c r="L5" s="177">
        <v>0.14399999999999999</v>
      </c>
      <c r="M5" s="16">
        <f>AVERAGE(L3:L5)</f>
        <v>0.151</v>
      </c>
      <c r="N5" s="17">
        <f>STDEV(L3:L5)</f>
        <v>6.5574385243020068E-3</v>
      </c>
    </row>
    <row r="6" spans="1:15" x14ac:dyDescent="0.2">
      <c r="A6" s="149" t="s">
        <v>12</v>
      </c>
      <c r="B6" s="99">
        <v>501.9</v>
      </c>
      <c r="C6" s="193">
        <v>125</v>
      </c>
      <c r="D6" s="250">
        <v>0.39100000000000001</v>
      </c>
      <c r="E6" s="120"/>
      <c r="F6" s="204"/>
      <c r="G6" s="193">
        <v>375</v>
      </c>
      <c r="H6" s="292">
        <v>8.3000000000000004E-2</v>
      </c>
      <c r="I6" s="20"/>
      <c r="J6" s="164"/>
      <c r="K6" s="190">
        <v>1000</v>
      </c>
      <c r="L6" s="178">
        <v>0.11</v>
      </c>
      <c r="M6" s="20"/>
      <c r="N6" s="19"/>
    </row>
    <row r="7" spans="1:15" x14ac:dyDescent="0.2">
      <c r="A7" s="139" t="s">
        <v>13</v>
      </c>
      <c r="B7" s="100">
        <v>500.7</v>
      </c>
      <c r="C7" s="246">
        <v>125</v>
      </c>
      <c r="D7" s="204">
        <v>0.39200000000000002</v>
      </c>
      <c r="E7" s="250"/>
      <c r="F7" s="204"/>
      <c r="G7" s="246">
        <v>375</v>
      </c>
      <c r="H7" s="204">
        <v>7.4999999999999997E-2</v>
      </c>
      <c r="I7" s="284"/>
      <c r="J7" s="164"/>
      <c r="K7" s="191">
        <v>1000</v>
      </c>
      <c r="L7" s="178">
        <v>0.107</v>
      </c>
      <c r="M7" s="20"/>
      <c r="N7" s="19"/>
    </row>
    <row r="8" spans="1:15" x14ac:dyDescent="0.2">
      <c r="A8" s="139" t="s">
        <v>14</v>
      </c>
      <c r="B8" s="82">
        <v>503.7</v>
      </c>
      <c r="C8" s="195">
        <v>125</v>
      </c>
      <c r="D8" s="197">
        <v>0.39900000000000002</v>
      </c>
      <c r="E8" s="119">
        <f>AVERAGE(D6:D8)</f>
        <v>0.39399999999999996</v>
      </c>
      <c r="F8" s="205">
        <f>STDEV(D6:D8)</f>
        <v>4.3588989435406778E-3</v>
      </c>
      <c r="G8" s="195">
        <v>375</v>
      </c>
      <c r="H8" s="197">
        <v>8.8999999999999996E-2</v>
      </c>
      <c r="I8" s="18">
        <f>AVERAGE(H6:H8)</f>
        <v>8.2333333333333328E-2</v>
      </c>
      <c r="J8" s="164">
        <f>STDEV(H6:H8)</f>
        <v>7.0237691685684925E-3</v>
      </c>
      <c r="K8" s="192">
        <v>1000</v>
      </c>
      <c r="L8" s="178">
        <v>0.111</v>
      </c>
      <c r="M8" s="21">
        <f>AVERAGE(L6:L8)</f>
        <v>0.10933333333333334</v>
      </c>
      <c r="N8" s="22">
        <f>STDEV(L6:L8)</f>
        <v>2.0816659994661348E-3</v>
      </c>
    </row>
    <row r="9" spans="1:15" x14ac:dyDescent="0.2">
      <c r="A9" s="236" t="s">
        <v>15</v>
      </c>
      <c r="B9" s="143">
        <v>504.2</v>
      </c>
      <c r="C9" s="156">
        <v>125</v>
      </c>
      <c r="D9" s="60">
        <v>0.57099999999999995</v>
      </c>
      <c r="E9" s="60"/>
      <c r="F9" s="61"/>
      <c r="G9" s="156">
        <v>375</v>
      </c>
      <c r="H9" s="240">
        <v>0.13800000000000001</v>
      </c>
      <c r="I9" s="121"/>
      <c r="J9" s="165"/>
      <c r="K9" s="191">
        <v>1000</v>
      </c>
      <c r="L9" s="179">
        <v>0.161</v>
      </c>
      <c r="M9" s="25"/>
      <c r="N9" s="24"/>
    </row>
    <row r="10" spans="1:15" x14ac:dyDescent="0.2">
      <c r="A10" s="135" t="s">
        <v>16</v>
      </c>
      <c r="B10" s="144">
        <v>503</v>
      </c>
      <c r="C10" s="251">
        <v>125</v>
      </c>
      <c r="D10" s="171">
        <v>0.56599999999999995</v>
      </c>
      <c r="E10" s="252"/>
      <c r="F10" s="61"/>
      <c r="G10" s="251">
        <v>375</v>
      </c>
      <c r="H10" s="171">
        <v>0.13500000000000001</v>
      </c>
      <c r="I10" s="287"/>
      <c r="J10" s="166"/>
      <c r="K10" s="191">
        <v>1000</v>
      </c>
      <c r="L10" s="179">
        <v>0.108</v>
      </c>
      <c r="M10" s="25"/>
      <c r="N10" s="24"/>
    </row>
    <row r="11" spans="1:15" x14ac:dyDescent="0.2">
      <c r="A11" s="237" t="s">
        <v>17</v>
      </c>
      <c r="B11" s="238">
        <v>502.4</v>
      </c>
      <c r="C11" s="156">
        <v>125</v>
      </c>
      <c r="D11" s="60">
        <v>0.56799999999999995</v>
      </c>
      <c r="E11" s="63">
        <f>AVERAGE(D9:D11)</f>
        <v>0.56833333333333336</v>
      </c>
      <c r="F11" s="64">
        <f>STDEV(D9:D11)</f>
        <v>2.5166114784235857E-3</v>
      </c>
      <c r="G11" s="156">
        <v>375</v>
      </c>
      <c r="H11" s="291">
        <v>0.13200000000000001</v>
      </c>
      <c r="I11" s="122">
        <f>AVERAGE(H9:H11)</f>
        <v>0.13500000000000001</v>
      </c>
      <c r="J11" s="167">
        <f>STDEV(H9:H11)</f>
        <v>3.0000000000000027E-3</v>
      </c>
      <c r="K11" s="191">
        <v>1000</v>
      </c>
      <c r="L11" s="180">
        <v>0.106</v>
      </c>
      <c r="M11" s="23">
        <f>AVERAGE(L9:L11)</f>
        <v>0.125</v>
      </c>
      <c r="N11" s="24">
        <f>STDEV(L9:L11)</f>
        <v>3.119294792096447E-2</v>
      </c>
    </row>
    <row r="12" spans="1:15" x14ac:dyDescent="0.2">
      <c r="A12" s="150" t="s">
        <v>18</v>
      </c>
      <c r="B12" s="99">
        <v>503.3</v>
      </c>
      <c r="C12" s="193">
        <v>125</v>
      </c>
      <c r="D12" s="254">
        <v>0.40200000000000002</v>
      </c>
      <c r="E12" s="56"/>
      <c r="F12" s="168"/>
      <c r="G12" s="193">
        <v>375</v>
      </c>
      <c r="H12" s="254">
        <v>0.33300000000000002</v>
      </c>
      <c r="I12" s="57"/>
      <c r="J12" s="168"/>
      <c r="K12" s="190">
        <v>1000</v>
      </c>
      <c r="L12" s="181">
        <v>0.16500000000000001</v>
      </c>
      <c r="M12" s="14"/>
      <c r="N12" s="29"/>
    </row>
    <row r="13" spans="1:15" x14ac:dyDescent="0.2">
      <c r="A13" s="150" t="s">
        <v>19</v>
      </c>
      <c r="B13" s="100">
        <v>504.9</v>
      </c>
      <c r="C13" s="246">
        <v>125</v>
      </c>
      <c r="D13" s="168">
        <v>0.41899999999999998</v>
      </c>
      <c r="E13" s="253"/>
      <c r="F13" s="168"/>
      <c r="G13" s="246">
        <v>375</v>
      </c>
      <c r="H13" s="168">
        <v>0.33400000000000002</v>
      </c>
      <c r="I13" s="247"/>
      <c r="J13" s="168"/>
      <c r="K13" s="191">
        <v>1000</v>
      </c>
      <c r="L13" s="181">
        <v>0.16400000000000001</v>
      </c>
      <c r="M13" s="14"/>
      <c r="N13" s="29"/>
    </row>
    <row r="14" spans="1:15" x14ac:dyDescent="0.2">
      <c r="A14" s="150" t="s">
        <v>20</v>
      </c>
      <c r="B14" s="82">
        <v>503.2</v>
      </c>
      <c r="C14" s="195">
        <v>125</v>
      </c>
      <c r="D14" s="255">
        <v>0.42799999999999999</v>
      </c>
      <c r="E14" s="58">
        <f>AVERAGE(D12:D14)</f>
        <v>0.41633333333333328</v>
      </c>
      <c r="F14" s="169">
        <f>STDEV(D12:D14)</f>
        <v>1.3203534880225555E-2</v>
      </c>
      <c r="G14" s="195">
        <v>375</v>
      </c>
      <c r="H14" s="255">
        <v>0.32200000000000001</v>
      </c>
      <c r="I14" s="58">
        <f>AVERAGE(H12:H14)</f>
        <v>0.32966666666666672</v>
      </c>
      <c r="J14" s="169">
        <f>STDEV(H12:H14)</f>
        <v>6.6583281184793989E-3</v>
      </c>
      <c r="K14" s="192">
        <v>1000</v>
      </c>
      <c r="L14" s="181">
        <v>0.16300000000000001</v>
      </c>
      <c r="M14" s="16">
        <f>AVERAGE(L12:L14)</f>
        <v>0.16400000000000001</v>
      </c>
      <c r="N14" s="17">
        <f>STDEV(L12:L14)</f>
        <v>1.0000000000000009E-3</v>
      </c>
    </row>
    <row r="15" spans="1:15" x14ac:dyDescent="0.2">
      <c r="A15" s="151" t="s">
        <v>21</v>
      </c>
      <c r="B15" s="145">
        <v>503.7</v>
      </c>
      <c r="C15" s="157">
        <v>250</v>
      </c>
      <c r="D15" s="258">
        <v>0.30099999999999999</v>
      </c>
      <c r="E15" s="18"/>
      <c r="F15" s="19"/>
      <c r="G15" s="157">
        <v>750</v>
      </c>
      <c r="H15" s="258">
        <v>0.16500000000000001</v>
      </c>
      <c r="I15" s="20"/>
      <c r="J15" s="164"/>
      <c r="K15" s="191">
        <v>1000</v>
      </c>
      <c r="L15" s="182">
        <v>0.14699999999999999</v>
      </c>
      <c r="M15" s="20"/>
      <c r="N15" s="19"/>
    </row>
    <row r="16" spans="1:15" x14ac:dyDescent="0.2">
      <c r="A16" s="151" t="s">
        <v>22</v>
      </c>
      <c r="B16" s="130">
        <v>504.8</v>
      </c>
      <c r="C16" s="256">
        <v>250</v>
      </c>
      <c r="D16" s="164">
        <v>0.29499999999999998</v>
      </c>
      <c r="E16" s="257"/>
      <c r="F16" s="19"/>
      <c r="G16" s="256">
        <v>750</v>
      </c>
      <c r="H16" s="164">
        <v>0.17100000000000001</v>
      </c>
      <c r="I16" s="284"/>
      <c r="J16" s="164"/>
      <c r="K16" s="191">
        <v>1000</v>
      </c>
      <c r="L16" s="182">
        <v>0.14599999999999999</v>
      </c>
      <c r="M16" s="20"/>
      <c r="N16" s="19"/>
    </row>
    <row r="17" spans="1:14" x14ac:dyDescent="0.2">
      <c r="A17" s="151" t="s">
        <v>23</v>
      </c>
      <c r="B17" s="130">
        <v>501.9</v>
      </c>
      <c r="C17" s="157">
        <v>250</v>
      </c>
      <c r="D17" s="259">
        <v>0.3</v>
      </c>
      <c r="E17" s="21">
        <f>AVERAGE(D15:D17)</f>
        <v>0.29866666666666664</v>
      </c>
      <c r="F17" s="22">
        <f>STDEV(D15:D17)</f>
        <v>3.2145502536643214E-3</v>
      </c>
      <c r="G17" s="157">
        <v>750</v>
      </c>
      <c r="H17" s="259">
        <v>0.16700000000000001</v>
      </c>
      <c r="I17" s="21">
        <f>AVERAGE(H15:H17)</f>
        <v>0.16766666666666666</v>
      </c>
      <c r="J17" s="170">
        <f>STDEV(H15:H17)</f>
        <v>3.0550504633038958E-3</v>
      </c>
      <c r="K17" s="191">
        <v>1000</v>
      </c>
      <c r="L17" s="182">
        <v>0.14599999999999999</v>
      </c>
      <c r="M17" s="21">
        <f>AVERAGE(L15:L17)</f>
        <v>0.14633333333333332</v>
      </c>
      <c r="N17" s="22">
        <f>STDEV(L15:L17)</f>
        <v>5.7735026918962634E-4</v>
      </c>
    </row>
    <row r="18" spans="1:14" x14ac:dyDescent="0.2">
      <c r="A18" s="142" t="s">
        <v>24</v>
      </c>
      <c r="B18" s="232">
        <v>502.2</v>
      </c>
      <c r="C18" s="193">
        <v>125</v>
      </c>
      <c r="D18" s="260">
        <v>0.33400000000000002</v>
      </c>
      <c r="E18" s="60"/>
      <c r="F18" s="171"/>
      <c r="G18" s="193">
        <v>375</v>
      </c>
      <c r="H18" s="260">
        <v>0.26900000000000002</v>
      </c>
      <c r="I18" s="62"/>
      <c r="J18" s="171"/>
      <c r="K18" s="190">
        <v>1000</v>
      </c>
      <c r="L18" s="183">
        <v>0.13700000000000001</v>
      </c>
      <c r="M18" s="25"/>
      <c r="N18" s="24"/>
    </row>
    <row r="19" spans="1:14" x14ac:dyDescent="0.2">
      <c r="A19" s="142" t="s">
        <v>25</v>
      </c>
      <c r="B19" s="79">
        <v>501.2</v>
      </c>
      <c r="C19" s="246">
        <v>125</v>
      </c>
      <c r="D19" s="171">
        <v>0.35</v>
      </c>
      <c r="E19" s="252"/>
      <c r="F19" s="171"/>
      <c r="G19" s="246">
        <v>375</v>
      </c>
      <c r="H19" s="171">
        <v>0.27200000000000002</v>
      </c>
      <c r="I19" s="286"/>
      <c r="J19" s="171"/>
      <c r="K19" s="191">
        <v>1000</v>
      </c>
      <c r="L19" s="183">
        <v>0.13600000000000001</v>
      </c>
      <c r="M19" s="25"/>
      <c r="N19" s="24"/>
    </row>
    <row r="20" spans="1:14" x14ac:dyDescent="0.2">
      <c r="A20" s="142" t="s">
        <v>26</v>
      </c>
      <c r="B20" s="233">
        <v>503.3</v>
      </c>
      <c r="C20" s="195">
        <v>125</v>
      </c>
      <c r="D20" s="64">
        <v>0.34499999999999997</v>
      </c>
      <c r="E20" s="63">
        <f>AVERAGE(D18:D20)</f>
        <v>0.34299999999999997</v>
      </c>
      <c r="F20" s="172">
        <f>STDEV(D18:D20)</f>
        <v>8.185352771872427E-3</v>
      </c>
      <c r="G20" s="195">
        <v>375</v>
      </c>
      <c r="H20" s="64">
        <v>0.23400000000000001</v>
      </c>
      <c r="I20" s="63">
        <f>AVERAGE(H18:H20)</f>
        <v>0.25833333333333336</v>
      </c>
      <c r="J20" s="172">
        <f>STDEV(H18:H20)</f>
        <v>2.1126602503321101E-2</v>
      </c>
      <c r="K20" s="192">
        <v>1000</v>
      </c>
      <c r="L20" s="183">
        <v>0.13400000000000001</v>
      </c>
      <c r="M20" s="26">
        <f>AVERAGE(L18:L20)</f>
        <v>0.13566666666666669</v>
      </c>
      <c r="N20" s="27">
        <f>STDEV(L18:L20)</f>
        <v>1.5275252316519479E-3</v>
      </c>
    </row>
    <row r="21" spans="1:14" x14ac:dyDescent="0.2">
      <c r="A21" s="141" t="s">
        <v>27</v>
      </c>
      <c r="B21" s="130">
        <v>503.8</v>
      </c>
      <c r="C21" s="157">
        <v>250</v>
      </c>
      <c r="D21" s="262">
        <v>0.11700000000000001</v>
      </c>
      <c r="E21" s="28"/>
      <c r="F21" s="29"/>
      <c r="G21" s="157">
        <v>750</v>
      </c>
      <c r="H21" s="290">
        <v>0.10100000000000001</v>
      </c>
      <c r="I21" s="14"/>
      <c r="J21" s="173"/>
      <c r="K21" s="191">
        <v>1000</v>
      </c>
      <c r="L21" s="184">
        <v>6.3E-2</v>
      </c>
      <c r="M21" s="14"/>
      <c r="N21" s="29"/>
    </row>
    <row r="22" spans="1:14" x14ac:dyDescent="0.2">
      <c r="A22" s="141" t="s">
        <v>28</v>
      </c>
      <c r="B22" s="130">
        <v>503.2</v>
      </c>
      <c r="C22" s="256">
        <v>250</v>
      </c>
      <c r="D22" s="173">
        <v>0.115</v>
      </c>
      <c r="E22" s="261"/>
      <c r="F22" s="29"/>
      <c r="G22" s="256">
        <v>750</v>
      </c>
      <c r="H22" s="173">
        <v>0.10199999999999999</v>
      </c>
      <c r="I22" s="285"/>
      <c r="J22" s="173"/>
      <c r="K22" s="191">
        <v>1000</v>
      </c>
      <c r="L22" s="181">
        <v>6.2E-2</v>
      </c>
      <c r="M22" s="14"/>
      <c r="N22" s="29"/>
    </row>
    <row r="23" spans="1:14" x14ac:dyDescent="0.2">
      <c r="A23" s="141" t="s">
        <v>29</v>
      </c>
      <c r="B23" s="131">
        <v>502.8</v>
      </c>
      <c r="C23" s="157">
        <v>250</v>
      </c>
      <c r="D23" s="30">
        <v>0.11799999999999999</v>
      </c>
      <c r="E23" s="16">
        <f>AVERAGE(D21:D23)</f>
        <v>0.11666666666666665</v>
      </c>
      <c r="F23" s="17">
        <f>STDEV(D21:D23)</f>
        <v>1.527525231651942E-3</v>
      </c>
      <c r="G23" s="157">
        <v>750</v>
      </c>
      <c r="H23" s="30">
        <v>9.0999999999999998E-2</v>
      </c>
      <c r="I23" s="16">
        <f>AVERAGE(H21:H23)</f>
        <v>9.8000000000000018E-2</v>
      </c>
      <c r="J23" s="163">
        <f>STDEV(H21:H23)</f>
        <v>6.0827625302982205E-3</v>
      </c>
      <c r="K23" s="191">
        <v>1000</v>
      </c>
      <c r="L23" s="181">
        <v>6.5000000000000002E-2</v>
      </c>
      <c r="M23" s="16">
        <f>AVERAGE(L21:L23)</f>
        <v>6.3333333333333339E-2</v>
      </c>
      <c r="N23" s="17">
        <f>STDEV(L21:L23)</f>
        <v>1.5275252316519479E-3</v>
      </c>
    </row>
    <row r="24" spans="1:14" x14ac:dyDescent="0.2">
      <c r="A24" s="140" t="s">
        <v>30</v>
      </c>
      <c r="B24" s="199">
        <v>504.9</v>
      </c>
      <c r="C24" s="201">
        <v>250</v>
      </c>
      <c r="D24" s="265">
        <v>0.51</v>
      </c>
      <c r="E24" s="18"/>
      <c r="F24" s="164"/>
      <c r="G24" s="190">
        <v>750</v>
      </c>
      <c r="H24" s="289">
        <v>0.161</v>
      </c>
      <c r="I24" s="20"/>
      <c r="J24" s="164"/>
      <c r="K24" s="190">
        <v>1000</v>
      </c>
      <c r="L24" s="182">
        <v>0.124</v>
      </c>
      <c r="M24" s="20"/>
      <c r="N24" s="19"/>
    </row>
    <row r="25" spans="1:14" x14ac:dyDescent="0.2">
      <c r="A25" s="140" t="s">
        <v>31</v>
      </c>
      <c r="B25" s="7">
        <v>504.7</v>
      </c>
      <c r="C25" s="264">
        <v>250</v>
      </c>
      <c r="D25" s="263">
        <v>0.502</v>
      </c>
      <c r="E25" s="257"/>
      <c r="F25" s="164"/>
      <c r="G25" s="288">
        <v>750</v>
      </c>
      <c r="H25" s="164">
        <v>0.12</v>
      </c>
      <c r="I25" s="284"/>
      <c r="J25" s="164"/>
      <c r="K25" s="191">
        <v>1000</v>
      </c>
      <c r="L25" s="182">
        <v>0.16400000000000001</v>
      </c>
      <c r="M25" s="20"/>
      <c r="N25" s="19"/>
    </row>
    <row r="26" spans="1:14" x14ac:dyDescent="0.2">
      <c r="A26" s="140" t="s">
        <v>32</v>
      </c>
      <c r="B26" s="200">
        <v>503.9</v>
      </c>
      <c r="C26" s="202">
        <v>250</v>
      </c>
      <c r="D26" s="266">
        <v>0.50900000000000001</v>
      </c>
      <c r="E26" s="21">
        <f>AVERAGE(D24:D26)</f>
        <v>0.50700000000000001</v>
      </c>
      <c r="F26" s="170">
        <f>STDEV(D24:D26)</f>
        <v>4.3588989435406778E-3</v>
      </c>
      <c r="G26" s="192">
        <v>750</v>
      </c>
      <c r="H26" s="34">
        <v>0.13</v>
      </c>
      <c r="I26" s="21">
        <f>AVERAGE(H24:H26)</f>
        <v>0.13700000000000001</v>
      </c>
      <c r="J26" s="170">
        <f>STDEV(H24:H26)</f>
        <v>2.1377558326432011E-2</v>
      </c>
      <c r="K26" s="192">
        <v>1000</v>
      </c>
      <c r="L26" s="182">
        <v>0.16</v>
      </c>
      <c r="M26" s="21">
        <f>AVERAGE(L24:L26)</f>
        <v>0.14933333333333335</v>
      </c>
      <c r="N26" s="22">
        <f>STDEV(L24:L26)</f>
        <v>2.2030282189144192E-2</v>
      </c>
    </row>
    <row r="27" spans="1:14" x14ac:dyDescent="0.2">
      <c r="A27" s="137" t="s">
        <v>33</v>
      </c>
      <c r="B27" s="130">
        <v>502.5</v>
      </c>
      <c r="C27" s="158">
        <v>250</v>
      </c>
      <c r="D27" s="269">
        <v>0.442</v>
      </c>
      <c r="E27" s="23"/>
      <c r="F27" s="24"/>
      <c r="G27" s="157">
        <v>750</v>
      </c>
      <c r="H27" s="279">
        <v>0.106</v>
      </c>
      <c r="I27" s="25"/>
      <c r="J27" s="166"/>
      <c r="K27" s="191">
        <v>1000</v>
      </c>
      <c r="L27" s="185">
        <v>8.6999999999999994E-2</v>
      </c>
      <c r="M27" s="25"/>
      <c r="N27" s="24"/>
    </row>
    <row r="28" spans="1:14" x14ac:dyDescent="0.2">
      <c r="A28" s="137" t="s">
        <v>34</v>
      </c>
      <c r="B28" s="130">
        <v>502.3</v>
      </c>
      <c r="C28" s="264">
        <v>250</v>
      </c>
      <c r="D28" s="267">
        <v>0.442</v>
      </c>
      <c r="E28" s="268"/>
      <c r="F28" s="24"/>
      <c r="G28" s="256">
        <v>750</v>
      </c>
      <c r="H28" s="166">
        <v>0.121</v>
      </c>
      <c r="I28" s="287"/>
      <c r="J28" s="166"/>
      <c r="K28" s="191">
        <v>1000</v>
      </c>
      <c r="L28" s="185">
        <v>8.8999999999999996E-2</v>
      </c>
      <c r="M28" s="25"/>
      <c r="N28" s="24"/>
    </row>
    <row r="29" spans="1:14" x14ac:dyDescent="0.2">
      <c r="A29" s="137" t="s">
        <v>35</v>
      </c>
      <c r="B29" s="131">
        <v>502.8</v>
      </c>
      <c r="C29" s="158">
        <v>250</v>
      </c>
      <c r="D29" s="270">
        <v>0.45800000000000002</v>
      </c>
      <c r="E29" s="26">
        <f>AVERAGE(D27:D29)</f>
        <v>0.44733333333333336</v>
      </c>
      <c r="F29" s="27">
        <f>STDEV(D27:D29)</f>
        <v>9.2376043070340214E-3</v>
      </c>
      <c r="G29" s="161">
        <v>750</v>
      </c>
      <c r="H29" s="31">
        <v>0.106</v>
      </c>
      <c r="I29" s="26">
        <f>AVERAGE(H27:H29)</f>
        <v>0.11099999999999999</v>
      </c>
      <c r="J29" s="167">
        <f>STDEV(H27:H29)</f>
        <v>8.6602540378443865E-3</v>
      </c>
      <c r="K29" s="191">
        <v>1000</v>
      </c>
      <c r="L29" s="185">
        <v>7.9000000000000001E-2</v>
      </c>
      <c r="M29" s="26">
        <f>AVERAGE(L27:L29)</f>
        <v>8.5000000000000006E-2</v>
      </c>
      <c r="N29" s="27">
        <f>STDEV(L27:L29)</f>
        <v>5.291502622129178E-3</v>
      </c>
    </row>
    <row r="30" spans="1:14" x14ac:dyDescent="0.2">
      <c r="A30" s="127" t="s">
        <v>36</v>
      </c>
      <c r="B30" s="7">
        <v>501.2</v>
      </c>
      <c r="C30" s="201">
        <v>250</v>
      </c>
      <c r="D30" s="273">
        <v>0.42</v>
      </c>
      <c r="E30" s="28"/>
      <c r="F30" s="29"/>
      <c r="G30" s="157">
        <v>750</v>
      </c>
      <c r="H30" s="277">
        <v>0.106</v>
      </c>
      <c r="I30" s="14"/>
      <c r="J30" s="173"/>
      <c r="K30" s="190">
        <v>1000</v>
      </c>
      <c r="L30" s="186">
        <v>0.123</v>
      </c>
      <c r="M30" s="14"/>
      <c r="N30" s="29"/>
    </row>
    <row r="31" spans="1:14" x14ac:dyDescent="0.2">
      <c r="A31" s="127" t="s">
        <v>37</v>
      </c>
      <c r="B31" s="7">
        <v>500</v>
      </c>
      <c r="C31" s="272">
        <v>250</v>
      </c>
      <c r="D31" s="271">
        <v>0.42199999999999999</v>
      </c>
      <c r="E31" s="261"/>
      <c r="F31" s="29"/>
      <c r="G31" s="256">
        <v>750</v>
      </c>
      <c r="H31" s="173">
        <v>9.6000000000000002E-2</v>
      </c>
      <c r="I31" s="285"/>
      <c r="J31" s="173"/>
      <c r="K31" s="191">
        <v>1000</v>
      </c>
      <c r="L31" s="186">
        <v>0.125</v>
      </c>
      <c r="M31" s="14"/>
      <c r="N31" s="29"/>
    </row>
    <row r="32" spans="1:14" x14ac:dyDescent="0.2">
      <c r="A32" s="127" t="s">
        <v>38</v>
      </c>
      <c r="B32" s="7">
        <v>502.5</v>
      </c>
      <c r="C32" s="202">
        <v>250</v>
      </c>
      <c r="D32" s="274">
        <v>0.436</v>
      </c>
      <c r="E32" s="16">
        <f>AVERAGE(D30:D32)</f>
        <v>0.42599999999999999</v>
      </c>
      <c r="F32" s="17">
        <f>STDEV(D30:D32)</f>
        <v>8.7177978870813556E-3</v>
      </c>
      <c r="G32" s="161">
        <v>750</v>
      </c>
      <c r="H32" s="16">
        <v>9.7000000000000003E-2</v>
      </c>
      <c r="I32" s="16">
        <f>AVERAGE(H30:H32)</f>
        <v>9.9666666666666681E-2</v>
      </c>
      <c r="J32" s="163">
        <f>STDEV(H30:H32)</f>
        <v>5.5075705472860991E-3</v>
      </c>
      <c r="K32" s="192">
        <v>1000</v>
      </c>
      <c r="L32" s="186">
        <v>0.11600000000000001</v>
      </c>
      <c r="M32" s="16">
        <f>AVERAGE(L30:L32)</f>
        <v>0.12133333333333333</v>
      </c>
      <c r="N32" s="17">
        <f>STDEV(L30:L32)</f>
        <v>4.7258156262526049E-3</v>
      </c>
    </row>
    <row r="33" spans="1:14" x14ac:dyDescent="0.2">
      <c r="A33" s="133" t="s">
        <v>39</v>
      </c>
      <c r="B33" s="104">
        <v>500.9</v>
      </c>
      <c r="C33" s="158">
        <v>250</v>
      </c>
      <c r="D33" s="275">
        <v>0.253</v>
      </c>
      <c r="E33" s="18"/>
      <c r="F33" s="19"/>
      <c r="G33" s="157">
        <v>750</v>
      </c>
      <c r="H33" s="282">
        <v>0.16200000000000001</v>
      </c>
      <c r="I33" s="20"/>
      <c r="J33" s="164"/>
      <c r="K33" s="191">
        <v>1000</v>
      </c>
      <c r="L33" s="178">
        <v>0.104</v>
      </c>
      <c r="M33" s="20"/>
      <c r="N33" s="19"/>
    </row>
    <row r="34" spans="1:14" x14ac:dyDescent="0.2">
      <c r="A34" s="133" t="s">
        <v>40</v>
      </c>
      <c r="B34" s="130">
        <v>501.6</v>
      </c>
      <c r="C34" s="264">
        <v>250</v>
      </c>
      <c r="D34" s="263">
        <v>0.26300000000000001</v>
      </c>
      <c r="E34" s="257"/>
      <c r="F34" s="19"/>
      <c r="G34" s="256">
        <v>750</v>
      </c>
      <c r="H34" s="164">
        <v>0.17799999999999999</v>
      </c>
      <c r="I34" s="284"/>
      <c r="J34" s="164"/>
      <c r="K34" s="191">
        <v>1000</v>
      </c>
      <c r="L34" s="187">
        <v>0.10100000000000001</v>
      </c>
      <c r="M34" s="20"/>
      <c r="N34" s="19"/>
    </row>
    <row r="35" spans="1:14" x14ac:dyDescent="0.2">
      <c r="A35" s="133" t="s">
        <v>41</v>
      </c>
      <c r="B35" s="131">
        <v>503.9</v>
      </c>
      <c r="C35" s="159">
        <v>250</v>
      </c>
      <c r="D35" s="276">
        <v>0.249</v>
      </c>
      <c r="E35" s="21">
        <f>AVERAGE(D33:D35)</f>
        <v>0.255</v>
      </c>
      <c r="F35" s="22">
        <f>STDEV(D33:D35)</f>
        <v>7.2111025509279851E-3</v>
      </c>
      <c r="G35" s="161">
        <v>750</v>
      </c>
      <c r="H35" s="21">
        <v>0.16300000000000001</v>
      </c>
      <c r="I35" s="21">
        <f>AVERAGE(H33:H35)</f>
        <v>0.16766666666666666</v>
      </c>
      <c r="J35" s="170">
        <f>STDEV(H33:H35)</f>
        <v>8.9628864398324948E-3</v>
      </c>
      <c r="K35" s="191">
        <v>1000</v>
      </c>
      <c r="L35" s="187">
        <v>0.10199999999999999</v>
      </c>
      <c r="M35" s="21">
        <f>AVERAGE(L33:L35)</f>
        <v>0.10233333333333333</v>
      </c>
      <c r="N35" s="22">
        <f>STDEV(L33:L35)</f>
        <v>1.527525231651942E-3</v>
      </c>
    </row>
    <row r="36" spans="1:14" x14ac:dyDescent="0.2">
      <c r="A36" s="135" t="s">
        <v>42</v>
      </c>
      <c r="B36" s="130">
        <v>504</v>
      </c>
      <c r="C36" s="156">
        <v>125</v>
      </c>
      <c r="D36" s="239">
        <v>0.54600000000000004</v>
      </c>
      <c r="E36" s="60"/>
      <c r="F36" s="61"/>
      <c r="G36" s="156">
        <v>375</v>
      </c>
      <c r="H36" s="239">
        <v>0.33600000000000002</v>
      </c>
      <c r="I36" s="62"/>
      <c r="J36" s="171"/>
      <c r="K36" s="190">
        <v>1000</v>
      </c>
      <c r="L36" s="185">
        <v>0.16400000000000001</v>
      </c>
      <c r="M36" s="25"/>
      <c r="N36" s="24"/>
    </row>
    <row r="37" spans="1:14" x14ac:dyDescent="0.2">
      <c r="A37" s="135" t="s">
        <v>43</v>
      </c>
      <c r="B37" s="130">
        <v>504.6</v>
      </c>
      <c r="C37" s="251">
        <v>125</v>
      </c>
      <c r="D37" s="171">
        <v>0.54300000000000004</v>
      </c>
      <c r="E37" s="252"/>
      <c r="F37" s="61"/>
      <c r="G37" s="251">
        <v>375</v>
      </c>
      <c r="H37" s="171">
        <v>0.32200000000000001</v>
      </c>
      <c r="I37" s="286"/>
      <c r="J37" s="171"/>
      <c r="K37" s="191">
        <v>1000</v>
      </c>
      <c r="L37" s="185">
        <v>0.16</v>
      </c>
      <c r="M37" s="25"/>
      <c r="N37" s="24"/>
    </row>
    <row r="38" spans="1:14" x14ac:dyDescent="0.2">
      <c r="A38" s="135" t="s">
        <v>44</v>
      </c>
      <c r="B38" s="131">
        <v>503.7</v>
      </c>
      <c r="C38" s="160">
        <v>125</v>
      </c>
      <c r="D38" s="154">
        <v>0.56399999999999995</v>
      </c>
      <c r="E38" s="63">
        <f>AVERAGE(D36:D38)</f>
        <v>0.55100000000000005</v>
      </c>
      <c r="F38" s="64">
        <f>STDEV(D36:D38)</f>
        <v>1.1357816691600494E-2</v>
      </c>
      <c r="G38" s="160">
        <v>375</v>
      </c>
      <c r="H38" s="154">
        <v>0.36899999999999999</v>
      </c>
      <c r="I38" s="63">
        <f>AVERAGE(H36:H38)</f>
        <v>0.34233333333333338</v>
      </c>
      <c r="J38" s="172">
        <f>STDEV(H36:H38)</f>
        <v>2.4131583730317679E-2</v>
      </c>
      <c r="K38" s="192">
        <v>1000</v>
      </c>
      <c r="L38" s="185">
        <v>0.16400000000000001</v>
      </c>
      <c r="M38" s="26">
        <f>AVERAGE(L36:L38)</f>
        <v>0.16266666666666665</v>
      </c>
      <c r="N38" s="27">
        <f>STDEV(L36:L38)</f>
        <v>2.3094010767585054E-3</v>
      </c>
    </row>
    <row r="39" spans="1:14" x14ac:dyDescent="0.2">
      <c r="A39" s="132" t="s">
        <v>45</v>
      </c>
      <c r="B39" s="130">
        <v>503.2</v>
      </c>
      <c r="C39" s="157">
        <v>250</v>
      </c>
      <c r="D39" s="277">
        <v>0.315</v>
      </c>
      <c r="E39" s="28"/>
      <c r="F39" s="29"/>
      <c r="G39" s="157">
        <v>750</v>
      </c>
      <c r="H39" s="277">
        <v>8.5999999999999993E-2</v>
      </c>
      <c r="I39" s="14"/>
      <c r="J39" s="173"/>
      <c r="K39" s="191">
        <v>1000</v>
      </c>
      <c r="L39" s="186">
        <v>0.1</v>
      </c>
      <c r="M39" s="14"/>
      <c r="N39" s="29"/>
    </row>
    <row r="40" spans="1:14" x14ac:dyDescent="0.2">
      <c r="A40" s="132" t="s">
        <v>46</v>
      </c>
      <c r="B40" s="130">
        <v>503.4</v>
      </c>
      <c r="C40" s="256">
        <v>250</v>
      </c>
      <c r="D40" s="173">
        <v>0.315</v>
      </c>
      <c r="E40" s="261"/>
      <c r="F40" s="29"/>
      <c r="G40" s="256">
        <v>750</v>
      </c>
      <c r="H40" s="173">
        <v>8.4000000000000005E-2</v>
      </c>
      <c r="I40" s="285"/>
      <c r="J40" s="173"/>
      <c r="K40" s="191">
        <v>1000</v>
      </c>
      <c r="L40" s="186">
        <v>0.10199999999999999</v>
      </c>
      <c r="M40" s="14"/>
      <c r="N40" s="29"/>
    </row>
    <row r="41" spans="1:14" x14ac:dyDescent="0.2">
      <c r="A41" s="132" t="s">
        <v>47</v>
      </c>
      <c r="B41" s="131">
        <v>503.1</v>
      </c>
      <c r="C41" s="161">
        <v>250</v>
      </c>
      <c r="D41" s="16">
        <v>0.33800000000000002</v>
      </c>
      <c r="E41" s="16">
        <f>AVERAGE(D39:D41)</f>
        <v>0.32266666666666666</v>
      </c>
      <c r="F41" s="17">
        <f>STDEV(D39:D41)</f>
        <v>1.3279056191361405E-2</v>
      </c>
      <c r="G41" s="161">
        <v>750</v>
      </c>
      <c r="H41" s="16">
        <v>8.3000000000000004E-2</v>
      </c>
      <c r="I41" s="16">
        <f>AVERAGE(H39:H41)</f>
        <v>8.433333333333333E-2</v>
      </c>
      <c r="J41" s="163">
        <f>STDEV(H39:H41)</f>
        <v>1.5275252316519405E-3</v>
      </c>
      <c r="K41" s="191">
        <v>1000</v>
      </c>
      <c r="L41" s="186">
        <v>0.106</v>
      </c>
      <c r="M41" s="16">
        <f>AVERAGE(L39:L41)</f>
        <v>0.10266666666666667</v>
      </c>
      <c r="N41" s="17">
        <f>STDEV(L39:L41)</f>
        <v>3.0550504633038902E-3</v>
      </c>
    </row>
    <row r="42" spans="1:14" x14ac:dyDescent="0.2">
      <c r="A42" s="139" t="s">
        <v>48</v>
      </c>
      <c r="B42" s="152">
        <v>504</v>
      </c>
      <c r="C42" s="156">
        <v>125</v>
      </c>
      <c r="D42" s="278">
        <v>0.51700000000000002</v>
      </c>
      <c r="E42" s="120"/>
      <c r="F42" s="234"/>
      <c r="G42" s="156">
        <v>375</v>
      </c>
      <c r="H42" s="278">
        <v>0.14399999999999999</v>
      </c>
      <c r="I42" s="20"/>
      <c r="J42" s="164"/>
      <c r="K42" s="190">
        <v>1000</v>
      </c>
      <c r="L42" s="187">
        <v>0.192</v>
      </c>
      <c r="M42" s="20"/>
      <c r="N42" s="19"/>
    </row>
    <row r="43" spans="1:14" x14ac:dyDescent="0.2">
      <c r="A43" s="139" t="s">
        <v>49</v>
      </c>
      <c r="B43" s="152">
        <v>503.8</v>
      </c>
      <c r="C43" s="251">
        <v>125</v>
      </c>
      <c r="D43" s="204">
        <v>0.497</v>
      </c>
      <c r="E43" s="250"/>
      <c r="F43" s="234"/>
      <c r="G43" s="251">
        <v>375</v>
      </c>
      <c r="H43" s="204">
        <v>0.14599999999999999</v>
      </c>
      <c r="I43" s="284"/>
      <c r="J43" s="164"/>
      <c r="K43" s="191">
        <v>1000</v>
      </c>
      <c r="L43" s="187">
        <v>0.19500000000000001</v>
      </c>
      <c r="M43" s="20"/>
      <c r="N43" s="19"/>
    </row>
    <row r="44" spans="1:14" x14ac:dyDescent="0.2">
      <c r="A44" s="139" t="s">
        <v>50</v>
      </c>
      <c r="B44" s="153">
        <v>502.7</v>
      </c>
      <c r="C44" s="160">
        <v>125</v>
      </c>
      <c r="D44" s="119">
        <v>0.49199999999999999</v>
      </c>
      <c r="E44" s="119">
        <f>AVERAGE(D42:D44)</f>
        <v>0.502</v>
      </c>
      <c r="F44" s="235">
        <f>STDEV(D42:D44)</f>
        <v>1.3228756555322964E-2</v>
      </c>
      <c r="G44" s="160">
        <v>375</v>
      </c>
      <c r="H44" s="119">
        <v>0.14199999999999999</v>
      </c>
      <c r="I44" s="21">
        <f>AVERAGE(H42:H44)</f>
        <v>0.14399999999999999</v>
      </c>
      <c r="J44" s="170">
        <f>STDEV(H42:H44)</f>
        <v>2.0000000000000018E-3</v>
      </c>
      <c r="K44" s="192">
        <v>1000</v>
      </c>
      <c r="L44" s="187">
        <v>0.20599999999999999</v>
      </c>
      <c r="M44" s="21">
        <f>AVERAGE(L42:L44)</f>
        <v>0.19766666666666666</v>
      </c>
      <c r="N44" s="22">
        <f>STDEV(L42:L44)</f>
        <v>7.3711147958319843E-3</v>
      </c>
    </row>
    <row r="45" spans="1:14" x14ac:dyDescent="0.2">
      <c r="A45" s="138" t="s">
        <v>51</v>
      </c>
      <c r="B45" s="130">
        <v>504.8</v>
      </c>
      <c r="C45" s="157">
        <v>250</v>
      </c>
      <c r="D45" s="279">
        <v>0.17100000000000001</v>
      </c>
      <c r="E45" s="23"/>
      <c r="F45" s="24"/>
      <c r="G45" s="157">
        <v>750</v>
      </c>
      <c r="H45" s="279">
        <v>0.13100000000000001</v>
      </c>
      <c r="I45" s="25"/>
      <c r="J45" s="166"/>
      <c r="K45" s="191">
        <v>1000</v>
      </c>
      <c r="L45" s="185">
        <v>9.8000000000000004E-2</v>
      </c>
      <c r="M45" s="25"/>
      <c r="N45" s="24"/>
    </row>
    <row r="46" spans="1:14" x14ac:dyDescent="0.2">
      <c r="A46" s="138" t="s">
        <v>52</v>
      </c>
      <c r="B46" s="130">
        <v>503.9</v>
      </c>
      <c r="C46" s="256">
        <v>250</v>
      </c>
      <c r="D46" s="166">
        <v>0.16300000000000001</v>
      </c>
      <c r="E46" s="268"/>
      <c r="F46" s="24"/>
      <c r="G46" s="256">
        <v>750</v>
      </c>
      <c r="H46" s="166">
        <v>0.13500000000000001</v>
      </c>
      <c r="I46" s="287"/>
      <c r="J46" s="166"/>
      <c r="K46" s="191">
        <v>1000</v>
      </c>
      <c r="L46" s="185">
        <v>9.8000000000000004E-2</v>
      </c>
      <c r="M46" s="25"/>
      <c r="N46" s="24"/>
    </row>
    <row r="47" spans="1:14" x14ac:dyDescent="0.2">
      <c r="A47" s="138" t="s">
        <v>53</v>
      </c>
      <c r="B47" s="131">
        <v>502.3</v>
      </c>
      <c r="C47" s="161">
        <v>250</v>
      </c>
      <c r="D47" s="31">
        <v>0.16700000000000001</v>
      </c>
      <c r="E47" s="31">
        <f>AVERAGE(D45:D47)</f>
        <v>0.16700000000000001</v>
      </c>
      <c r="F47" s="32">
        <f>STDEV(D45:D47)</f>
        <v>4.0000000000000036E-3</v>
      </c>
      <c r="G47" s="161">
        <v>750</v>
      </c>
      <c r="H47" s="31">
        <v>0.13</v>
      </c>
      <c r="I47" s="31">
        <f>AVERAGE(H45:H47)</f>
        <v>0.13200000000000001</v>
      </c>
      <c r="J47" s="174">
        <f>STDEV(H45:H47)</f>
        <v>2.6457513110645929E-3</v>
      </c>
      <c r="K47" s="191">
        <v>1000</v>
      </c>
      <c r="L47" s="185">
        <v>9.8000000000000004E-2</v>
      </c>
      <c r="M47" s="31">
        <f>AVERAGE(L45:L47)</f>
        <v>9.8000000000000018E-2</v>
      </c>
      <c r="N47" s="32">
        <f>STDEV(L45:L47)</f>
        <v>1.6996749443881478E-17</v>
      </c>
    </row>
    <row r="48" spans="1:14" x14ac:dyDescent="0.2">
      <c r="A48" s="137" t="s">
        <v>54</v>
      </c>
      <c r="B48" s="130">
        <v>501.8</v>
      </c>
      <c r="C48" s="157">
        <v>250</v>
      </c>
      <c r="D48" s="280">
        <v>0.46100000000000002</v>
      </c>
      <c r="E48" s="28"/>
      <c r="F48" s="29"/>
      <c r="G48" s="157">
        <v>750</v>
      </c>
      <c r="H48" s="277">
        <v>0.13800000000000001</v>
      </c>
      <c r="I48" s="14"/>
      <c r="J48" s="173"/>
      <c r="K48" s="190">
        <v>1000</v>
      </c>
      <c r="L48" s="186">
        <v>9.4E-2</v>
      </c>
      <c r="M48" s="14"/>
      <c r="N48" s="29"/>
    </row>
    <row r="49" spans="1:14" x14ac:dyDescent="0.2">
      <c r="A49" s="137" t="s">
        <v>55</v>
      </c>
      <c r="B49" s="130">
        <v>503.6</v>
      </c>
      <c r="C49" s="256">
        <v>250</v>
      </c>
      <c r="D49" s="271">
        <v>0.47499999999999998</v>
      </c>
      <c r="E49" s="261"/>
      <c r="F49" s="29"/>
      <c r="G49" s="256">
        <v>750</v>
      </c>
      <c r="H49" s="173">
        <v>0.14599999999999999</v>
      </c>
      <c r="I49" s="285"/>
      <c r="J49" s="173"/>
      <c r="K49" s="191">
        <v>1000</v>
      </c>
      <c r="L49" s="186">
        <v>9.7000000000000003E-2</v>
      </c>
      <c r="M49" s="14"/>
      <c r="N49" s="29"/>
    </row>
    <row r="50" spans="1:14" x14ac:dyDescent="0.2">
      <c r="A50" s="137" t="s">
        <v>56</v>
      </c>
      <c r="B50" s="131">
        <v>503.7</v>
      </c>
      <c r="C50" s="161">
        <v>250</v>
      </c>
      <c r="D50" s="281">
        <v>0.48199999999999998</v>
      </c>
      <c r="E50" s="16">
        <f>AVERAGE(D48:D50)</f>
        <v>0.47266666666666662</v>
      </c>
      <c r="F50" s="17">
        <f>STDEV(D48:D50)</f>
        <v>1.0692676621563606E-2</v>
      </c>
      <c r="G50" s="161">
        <v>750</v>
      </c>
      <c r="H50" s="16">
        <v>0.14499999999999999</v>
      </c>
      <c r="I50" s="16">
        <f>AVERAGE(H48:H50)</f>
        <v>0.14300000000000002</v>
      </c>
      <c r="J50" s="163">
        <f>STDEV(H48:H50)</f>
        <v>4.3588989435406613E-3</v>
      </c>
      <c r="K50" s="192">
        <v>1000</v>
      </c>
      <c r="L50" s="186">
        <v>9.6000000000000002E-2</v>
      </c>
      <c r="M50" s="16">
        <f>AVERAGE(L48:L50)</f>
        <v>9.5666666666666678E-2</v>
      </c>
      <c r="N50" s="17">
        <f>STDEV(L48:L50)</f>
        <v>1.5275252316519479E-3</v>
      </c>
    </row>
    <row r="51" spans="1:14" x14ac:dyDescent="0.2">
      <c r="A51" s="136" t="s">
        <v>57</v>
      </c>
      <c r="B51" s="130">
        <v>503.3</v>
      </c>
      <c r="C51" s="157">
        <v>250</v>
      </c>
      <c r="D51" s="282">
        <v>0.17299999999999999</v>
      </c>
      <c r="E51" s="18"/>
      <c r="F51" s="19"/>
      <c r="G51" s="157">
        <v>750</v>
      </c>
      <c r="H51" s="282">
        <v>0.113</v>
      </c>
      <c r="I51" s="20"/>
      <c r="J51" s="164"/>
      <c r="K51" s="191">
        <v>1000</v>
      </c>
      <c r="L51" s="187">
        <v>7.2999999999999995E-2</v>
      </c>
      <c r="M51" s="20"/>
      <c r="N51" s="19"/>
    </row>
    <row r="52" spans="1:14" x14ac:dyDescent="0.2">
      <c r="A52" s="136" t="s">
        <v>58</v>
      </c>
      <c r="B52" s="130">
        <v>502.2</v>
      </c>
      <c r="C52" s="256">
        <v>250</v>
      </c>
      <c r="D52" s="164">
        <v>0.17</v>
      </c>
      <c r="E52" s="257"/>
      <c r="F52" s="19"/>
      <c r="G52" s="256">
        <v>750</v>
      </c>
      <c r="H52" s="164">
        <v>0.112</v>
      </c>
      <c r="I52" s="284"/>
      <c r="J52" s="164"/>
      <c r="K52" s="191">
        <v>1000</v>
      </c>
      <c r="L52" s="187">
        <v>7.1999999999999995E-2</v>
      </c>
      <c r="M52" s="20"/>
      <c r="N52" s="19"/>
    </row>
    <row r="53" spans="1:14" x14ac:dyDescent="0.2">
      <c r="A53" s="136" t="s">
        <v>59</v>
      </c>
      <c r="B53" s="131">
        <v>503.9</v>
      </c>
      <c r="C53" s="161">
        <v>250</v>
      </c>
      <c r="D53" s="21">
        <v>0.17299999999999999</v>
      </c>
      <c r="E53" s="33">
        <f>AVERAGE(D51:D53)</f>
        <v>0.17200000000000001</v>
      </c>
      <c r="F53" s="19">
        <f>STDEV(D51:D53)</f>
        <v>1.7320508075688629E-3</v>
      </c>
      <c r="G53" s="161">
        <v>750</v>
      </c>
      <c r="H53" s="21">
        <v>0.115</v>
      </c>
      <c r="I53" s="18">
        <f>AVERAGE(H51:H53)</f>
        <v>0.11333333333333334</v>
      </c>
      <c r="J53" s="164">
        <f>STDEV(H51:H53)</f>
        <v>1.5275252316519479E-3</v>
      </c>
      <c r="K53" s="191">
        <v>1000</v>
      </c>
      <c r="L53" s="187">
        <v>7.1999999999999995E-2</v>
      </c>
      <c r="M53" s="18">
        <f>AVERAGE(L51:L53)</f>
        <v>7.2333333333333319E-2</v>
      </c>
      <c r="N53" s="19">
        <f>STDEV(L51:L53)</f>
        <v>5.7735026918962634E-4</v>
      </c>
    </row>
    <row r="54" spans="1:14" x14ac:dyDescent="0.2">
      <c r="A54" s="135" t="s">
        <v>60</v>
      </c>
      <c r="B54" s="152">
        <v>504.9</v>
      </c>
      <c r="C54" s="156">
        <v>125</v>
      </c>
      <c r="D54" s="239">
        <v>0.47399999999999998</v>
      </c>
      <c r="E54" s="60"/>
      <c r="F54" s="61"/>
      <c r="G54" s="156">
        <v>375</v>
      </c>
      <c r="H54" s="239">
        <v>0.108</v>
      </c>
      <c r="I54" s="62"/>
      <c r="J54" s="171"/>
      <c r="K54" s="190">
        <v>1000</v>
      </c>
      <c r="L54" s="185">
        <v>9.2999999999999999E-2</v>
      </c>
      <c r="M54" s="25"/>
      <c r="N54" s="24"/>
    </row>
    <row r="55" spans="1:14" x14ac:dyDescent="0.2">
      <c r="A55" s="135" t="s">
        <v>61</v>
      </c>
      <c r="B55" s="152">
        <v>501.3</v>
      </c>
      <c r="C55" s="251">
        <v>125</v>
      </c>
      <c r="D55" s="171">
        <v>0.47599999999999998</v>
      </c>
      <c r="E55" s="252"/>
      <c r="F55" s="61"/>
      <c r="G55" s="251">
        <v>375</v>
      </c>
      <c r="H55" s="171">
        <v>0.113</v>
      </c>
      <c r="I55" s="286"/>
      <c r="J55" s="171"/>
      <c r="K55" s="191">
        <v>1000</v>
      </c>
      <c r="L55" s="185">
        <v>0.105</v>
      </c>
      <c r="M55" s="25"/>
      <c r="N55" s="24"/>
    </row>
    <row r="56" spans="1:14" x14ac:dyDescent="0.2">
      <c r="A56" s="135" t="s">
        <v>62</v>
      </c>
      <c r="B56" s="153">
        <v>500.6</v>
      </c>
      <c r="C56" s="160">
        <v>125</v>
      </c>
      <c r="D56" s="154">
        <v>0.39300000000000002</v>
      </c>
      <c r="E56" s="154">
        <f>AVERAGE(D54:D56)</f>
        <v>0.44766666666666666</v>
      </c>
      <c r="F56" s="155">
        <f>STDEV(D54:D56)</f>
        <v>4.7353282181210328E-2</v>
      </c>
      <c r="G56" s="160">
        <v>375</v>
      </c>
      <c r="H56" s="154">
        <v>8.5999999999999993E-2</v>
      </c>
      <c r="I56" s="154">
        <f>AVERAGE(H54:H56)</f>
        <v>0.10233333333333333</v>
      </c>
      <c r="J56" s="175">
        <f>STDEV(H54:H56)</f>
        <v>1.436430761761014E-2</v>
      </c>
      <c r="K56" s="192">
        <v>1000</v>
      </c>
      <c r="L56" s="185">
        <v>0.10299999999999999</v>
      </c>
      <c r="M56" s="31">
        <f>AVERAGE(L54:L56)</f>
        <v>0.10033333333333333</v>
      </c>
      <c r="N56" s="32">
        <f>STDEV(L54:L56)</f>
        <v>6.4291005073286349E-3</v>
      </c>
    </row>
    <row r="57" spans="1:14" x14ac:dyDescent="0.2">
      <c r="A57" s="132" t="s">
        <v>63</v>
      </c>
      <c r="B57" s="130">
        <v>504.5</v>
      </c>
      <c r="C57" s="157">
        <v>250</v>
      </c>
      <c r="D57" s="277">
        <v>0.41799999999999998</v>
      </c>
      <c r="E57" s="28"/>
      <c r="F57" s="29"/>
      <c r="G57" s="157">
        <v>750</v>
      </c>
      <c r="H57" s="277">
        <v>0.14499999999999999</v>
      </c>
      <c r="I57" s="14"/>
      <c r="J57" s="173"/>
      <c r="K57" s="191">
        <v>1000</v>
      </c>
      <c r="L57" s="186">
        <v>0.106</v>
      </c>
      <c r="M57" s="14"/>
      <c r="N57" s="29"/>
    </row>
    <row r="58" spans="1:14" x14ac:dyDescent="0.2">
      <c r="A58" s="132" t="s">
        <v>64</v>
      </c>
      <c r="B58" s="130">
        <v>504.6</v>
      </c>
      <c r="C58" s="256">
        <v>250</v>
      </c>
      <c r="D58" s="173">
        <v>0.40200000000000002</v>
      </c>
      <c r="E58" s="261"/>
      <c r="F58" s="29"/>
      <c r="G58" s="256">
        <v>750</v>
      </c>
      <c r="H58" s="173">
        <v>0.13700000000000001</v>
      </c>
      <c r="I58" s="285"/>
      <c r="J58" s="173"/>
      <c r="K58" s="191">
        <v>1000</v>
      </c>
      <c r="L58" s="186">
        <v>0.104</v>
      </c>
      <c r="M58" s="14"/>
      <c r="N58" s="29"/>
    </row>
    <row r="59" spans="1:14" x14ac:dyDescent="0.2">
      <c r="A59" s="132" t="s">
        <v>65</v>
      </c>
      <c r="B59" s="130">
        <v>504.1</v>
      </c>
      <c r="C59" s="161">
        <v>250</v>
      </c>
      <c r="D59" s="16">
        <v>0.39800000000000002</v>
      </c>
      <c r="E59" s="16">
        <f>AVERAGE(D57:D59)</f>
        <v>0.40599999999999997</v>
      </c>
      <c r="F59" s="17">
        <f>STDEV(D57:D59)</f>
        <v>1.058300524425834E-2</v>
      </c>
      <c r="G59" s="161">
        <v>750</v>
      </c>
      <c r="H59" s="16">
        <v>0.14399999999999999</v>
      </c>
      <c r="I59" s="16">
        <f>AVERAGE(H57:H59)</f>
        <v>0.14200000000000002</v>
      </c>
      <c r="J59" s="163">
        <f>STDEV(H57:H59)</f>
        <v>4.3588989435406613E-3</v>
      </c>
      <c r="K59" s="191">
        <v>1000</v>
      </c>
      <c r="L59" s="186">
        <v>0.10299999999999999</v>
      </c>
      <c r="M59" s="16">
        <f>AVERAGE(L57:L59)</f>
        <v>0.10433333333333333</v>
      </c>
      <c r="N59" s="17">
        <f>STDEV(L57:L59)</f>
        <v>1.5275252316519479E-3</v>
      </c>
    </row>
    <row r="60" spans="1:14" x14ac:dyDescent="0.2">
      <c r="A60" s="133" t="s">
        <v>66</v>
      </c>
      <c r="B60" s="104">
        <v>502.4</v>
      </c>
      <c r="C60" s="157">
        <v>250</v>
      </c>
      <c r="D60" s="275">
        <v>0.56599999999999995</v>
      </c>
      <c r="E60" s="18"/>
      <c r="F60" s="19"/>
      <c r="G60" s="157">
        <v>750</v>
      </c>
      <c r="H60" s="282">
        <v>0.128</v>
      </c>
      <c r="I60" s="20"/>
      <c r="J60" s="164"/>
      <c r="K60" s="190">
        <v>1000</v>
      </c>
      <c r="L60" s="187">
        <v>0.10100000000000001</v>
      </c>
      <c r="M60" s="20"/>
      <c r="N60" s="19"/>
    </row>
    <row r="61" spans="1:14" x14ac:dyDescent="0.2">
      <c r="A61" s="133" t="s">
        <v>67</v>
      </c>
      <c r="B61" s="130">
        <v>502.6</v>
      </c>
      <c r="C61" s="256">
        <v>250</v>
      </c>
      <c r="D61" s="263">
        <v>0.56699999999999995</v>
      </c>
      <c r="E61" s="257"/>
      <c r="F61" s="19"/>
      <c r="G61" s="256">
        <v>750</v>
      </c>
      <c r="H61" s="164">
        <v>0.112</v>
      </c>
      <c r="I61" s="284"/>
      <c r="J61" s="164"/>
      <c r="K61" s="191">
        <v>1000</v>
      </c>
      <c r="L61" s="187">
        <v>9.4E-2</v>
      </c>
      <c r="M61" s="20"/>
      <c r="N61" s="19"/>
    </row>
    <row r="62" spans="1:14" x14ac:dyDescent="0.2">
      <c r="A62" s="134" t="s">
        <v>68</v>
      </c>
      <c r="B62" s="131">
        <v>502.9</v>
      </c>
      <c r="C62" s="161">
        <v>250</v>
      </c>
      <c r="D62" s="283">
        <v>0.56000000000000005</v>
      </c>
      <c r="E62" s="33">
        <f>AVERAGE(D60:D62)</f>
        <v>0.56433333333333335</v>
      </c>
      <c r="F62" s="34">
        <f>STDEV(D60:D62)</f>
        <v>3.7859388972001219E-3</v>
      </c>
      <c r="G62" s="161">
        <v>750</v>
      </c>
      <c r="H62" s="33">
        <v>0.114</v>
      </c>
      <c r="I62" s="33">
        <f>AVERAGE(H60:H62)</f>
        <v>0.11799999999999999</v>
      </c>
      <c r="J62" s="176">
        <f>STDEV(H60:H62)</f>
        <v>8.717797887081347E-3</v>
      </c>
      <c r="K62" s="192">
        <v>1000</v>
      </c>
      <c r="L62" s="188">
        <v>9.7000000000000003E-2</v>
      </c>
      <c r="M62" s="33">
        <f>AVERAGE(L60:L62)</f>
        <v>9.7333333333333341E-2</v>
      </c>
      <c r="N62" s="34">
        <f>STDEV(L60:L62)</f>
        <v>3.5118845842842497E-3</v>
      </c>
    </row>
  </sheetData>
  <mergeCells count="3">
    <mergeCell ref="G1:J1"/>
    <mergeCell ref="K1:N1"/>
    <mergeCell ref="C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E1168-E444-4954-917D-722ECEBBE49A}">
  <sheetPr>
    <outlinePr summaryBelow="0" summaryRight="0"/>
  </sheetPr>
  <dimension ref="A1:O100"/>
  <sheetViews>
    <sheetView tabSelected="1" workbookViewId="0">
      <pane xSplit="1" topLeftCell="B1" activePane="topRight" state="frozen"/>
      <selection pane="topRight" activeCell="I25" sqref="I25:I84"/>
    </sheetView>
  </sheetViews>
  <sheetFormatPr baseColWidth="10" defaultColWidth="12.5" defaultRowHeight="15.75" customHeight="1" x14ac:dyDescent="0.2"/>
  <cols>
    <col min="1" max="1" width="19" style="1" customWidth="1"/>
    <col min="2" max="2" width="21.33203125" style="1" customWidth="1"/>
    <col min="3" max="3" width="22.6640625" style="1" customWidth="1"/>
    <col min="4" max="4" width="21.5" style="1" customWidth="1"/>
    <col min="5" max="5" width="32.83203125" style="1" customWidth="1"/>
    <col min="6" max="6" width="19.83203125" style="1" customWidth="1"/>
    <col min="7" max="7" width="19.33203125" style="1" customWidth="1"/>
    <col min="8" max="8" width="22.6640625" style="1" customWidth="1"/>
    <col min="9" max="9" width="18.1640625" style="1" customWidth="1"/>
    <col min="10" max="10" width="12" style="1" customWidth="1"/>
    <col min="11" max="11" width="15.83203125" style="1" customWidth="1"/>
    <col min="12" max="13" width="14.6640625" style="1" customWidth="1"/>
    <col min="14" max="16384" width="12.5" style="1"/>
  </cols>
  <sheetData>
    <row r="1" spans="1:6" ht="16" x14ac:dyDescent="0.2">
      <c r="A1" s="7"/>
      <c r="B1" s="7" t="s">
        <v>69</v>
      </c>
      <c r="C1" s="7"/>
      <c r="D1" s="7"/>
      <c r="E1" s="7"/>
    </row>
    <row r="2" spans="1:6" ht="16" x14ac:dyDescent="0.2">
      <c r="A2" s="7"/>
      <c r="B2" s="7" t="s">
        <v>70</v>
      </c>
      <c r="C2" s="7"/>
      <c r="D2" s="7"/>
      <c r="E2" s="7"/>
    </row>
    <row r="3" spans="1:6" ht="16" x14ac:dyDescent="0.2">
      <c r="A3" s="7"/>
      <c r="B3" s="7" t="s">
        <v>71</v>
      </c>
      <c r="C3" s="7"/>
      <c r="D3" s="7"/>
      <c r="E3" s="7"/>
    </row>
    <row r="4" spans="1:6" ht="16" x14ac:dyDescent="0.2">
      <c r="A4" s="7"/>
      <c r="B4" s="7" t="s">
        <v>72</v>
      </c>
      <c r="C4" s="7"/>
      <c r="D4" s="7"/>
      <c r="E4" s="7"/>
    </row>
    <row r="5" spans="1:6" ht="16" x14ac:dyDescent="0.2">
      <c r="A5" s="7"/>
      <c r="B5" s="7" t="s">
        <v>73</v>
      </c>
      <c r="C5" s="7"/>
      <c r="D5" s="7"/>
      <c r="E5" s="7"/>
    </row>
    <row r="6" spans="1:6" ht="16" x14ac:dyDescent="0.2">
      <c r="A6" s="7"/>
      <c r="B6" s="7"/>
      <c r="D6" s="7" t="s">
        <v>74</v>
      </c>
      <c r="E6" s="7" t="s">
        <v>75</v>
      </c>
    </row>
    <row r="7" spans="1:6" ht="16" x14ac:dyDescent="0.2">
      <c r="A7" s="7"/>
      <c r="B7" s="7"/>
      <c r="C7" s="8" t="s">
        <v>76</v>
      </c>
      <c r="D7" s="8">
        <v>0</v>
      </c>
      <c r="E7" s="8">
        <v>4.4999999999999998E-2</v>
      </c>
      <c r="F7" s="35"/>
    </row>
    <row r="8" spans="1:6" ht="15.75" customHeight="1" x14ac:dyDescent="0.2">
      <c r="A8" s="7"/>
      <c r="B8" s="7"/>
      <c r="D8" s="1">
        <v>0.1</v>
      </c>
      <c r="E8" s="1">
        <v>7.0999999999999994E-2</v>
      </c>
    </row>
    <row r="9" spans="1:6" ht="16" x14ac:dyDescent="0.2">
      <c r="D9" s="7">
        <v>0.5</v>
      </c>
      <c r="E9" s="7">
        <v>0.17699999999999999</v>
      </c>
    </row>
    <row r="10" spans="1:6" ht="16" x14ac:dyDescent="0.2">
      <c r="A10" s="7"/>
      <c r="B10" s="7"/>
      <c r="D10" s="1">
        <v>1.5</v>
      </c>
      <c r="E10" s="1">
        <v>0.34899999999999998</v>
      </c>
    </row>
    <row r="11" spans="1:6" ht="16" x14ac:dyDescent="0.2">
      <c r="D11" s="1">
        <v>2.5</v>
      </c>
      <c r="E11" s="1">
        <v>0.48299999999999998</v>
      </c>
    </row>
    <row r="12" spans="1:6" ht="16" x14ac:dyDescent="0.2">
      <c r="D12" s="1">
        <v>3.5</v>
      </c>
      <c r="E12" s="1">
        <v>0.57799999999999996</v>
      </c>
    </row>
    <row r="13" spans="1:6" ht="16" x14ac:dyDescent="0.2">
      <c r="D13" s="1">
        <v>4.5</v>
      </c>
      <c r="E13" s="1">
        <v>0.60299999999999998</v>
      </c>
    </row>
    <row r="14" spans="1:6" ht="16" x14ac:dyDescent="0.2">
      <c r="A14" s="7"/>
      <c r="B14" s="7"/>
    </row>
    <row r="15" spans="1:6" ht="16" x14ac:dyDescent="0.2"/>
    <row r="16" spans="1:6" ht="15.75" customHeight="1" x14ac:dyDescent="0.2">
      <c r="A16" s="7"/>
      <c r="B16" s="7"/>
    </row>
    <row r="17" spans="1:11" ht="15.75" customHeight="1" x14ac:dyDescent="0.2">
      <c r="A17" s="7"/>
      <c r="B17" s="7"/>
    </row>
    <row r="21" spans="1:11" ht="15.75" customHeight="1" x14ac:dyDescent="0.2">
      <c r="C21" s="1" t="s">
        <v>77</v>
      </c>
    </row>
    <row r="23" spans="1:11" ht="15.75" customHeight="1" x14ac:dyDescent="0.2">
      <c r="A23" s="7"/>
      <c r="B23" s="73" t="s">
        <v>6</v>
      </c>
      <c r="C23" s="45"/>
      <c r="D23" s="10"/>
      <c r="E23" s="3"/>
      <c r="J23" s="2"/>
      <c r="K23" s="2"/>
    </row>
    <row r="24" spans="1:11" ht="15.75" customHeight="1" x14ac:dyDescent="0.2">
      <c r="A24" s="104" t="s">
        <v>3</v>
      </c>
      <c r="B24" s="86" t="s">
        <v>0</v>
      </c>
      <c r="C24" s="93" t="s">
        <v>78</v>
      </c>
      <c r="D24" s="94" t="s">
        <v>79</v>
      </c>
      <c r="E24" s="95" t="s">
        <v>80</v>
      </c>
      <c r="F24" s="96" t="s">
        <v>81</v>
      </c>
      <c r="G24" s="98" t="s">
        <v>4</v>
      </c>
      <c r="H24" s="101" t="s">
        <v>82</v>
      </c>
      <c r="I24" s="95" t="s">
        <v>83</v>
      </c>
      <c r="J24" s="102" t="s">
        <v>7</v>
      </c>
      <c r="K24" s="103" t="s">
        <v>8</v>
      </c>
    </row>
    <row r="25" spans="1:11" ht="15.75" customHeight="1" x14ac:dyDescent="0.2">
      <c r="A25" s="124" t="str">
        <f>[1]Preference_Data!A3</f>
        <v>Myracrodun 1</v>
      </c>
      <c r="B25" s="39">
        <f>[1]Preference_Data!D3</f>
        <v>0.52200000000000002</v>
      </c>
      <c r="C25" s="295">
        <f>((B25-0.0761)/0.1539)</f>
        <v>2.8973359324236516</v>
      </c>
      <c r="D25" s="228">
        <f>[1]Preference_Data!C3</f>
        <v>125</v>
      </c>
      <c r="E25" s="297">
        <f>(C25*25000)/D25</f>
        <v>579.46718648473029</v>
      </c>
      <c r="F25" s="296">
        <f>(E25/1000)</f>
        <v>0.57946718648473028</v>
      </c>
      <c r="G25" s="143">
        <f>[1]Preference_Data!B3</f>
        <v>501.7</v>
      </c>
      <c r="H25" s="39">
        <f t="shared" ref="H25:H60" si="0">(F25*1000)/G25</f>
        <v>1.1550073479863072</v>
      </c>
      <c r="I25" s="97">
        <f t="shared" ref="I25:I60" si="1">(H25*100)</f>
        <v>115.50073479863072</v>
      </c>
      <c r="J25" s="97"/>
      <c r="K25" s="76"/>
    </row>
    <row r="26" spans="1:11" ht="15.75" customHeight="1" x14ac:dyDescent="0.2">
      <c r="A26" s="91" t="str">
        <f>[1]Preference_Data!A4</f>
        <v>Myracrodun 2</v>
      </c>
      <c r="B26" s="40">
        <f>[1]Preference_Data!D4</f>
        <v>0.52900000000000003</v>
      </c>
      <c r="C26" s="295">
        <f t="shared" ref="C26:C84" si="2">((B26-0.0761)/0.1539)</f>
        <v>2.9428200129954516</v>
      </c>
      <c r="D26" s="226">
        <f>[1]Preference_Data!C4</f>
        <v>125</v>
      </c>
      <c r="E26" s="297">
        <f t="shared" ref="E26:E84" si="3">(C26*25000)/D26</f>
        <v>588.56400259909037</v>
      </c>
      <c r="F26" s="296">
        <f t="shared" ref="F26:F84" si="4">(E26/1000)</f>
        <v>0.58856400259909036</v>
      </c>
      <c r="G26" s="144">
        <f>[1]Preference_Data!B4</f>
        <v>503.5</v>
      </c>
      <c r="H26" s="40">
        <f t="shared" si="0"/>
        <v>1.1689453874857803</v>
      </c>
      <c r="I26" s="78">
        <f t="shared" si="1"/>
        <v>116.89453874857803</v>
      </c>
      <c r="J26" s="78"/>
      <c r="K26" s="77"/>
    </row>
    <row r="27" spans="1:11" ht="15.75" customHeight="1" x14ac:dyDescent="0.2">
      <c r="A27" s="105" t="str">
        <f>[1]Preference_Data!A5</f>
        <v>Myracrodun 3</v>
      </c>
      <c r="B27" s="40">
        <f>[1]Preference_Data!D5</f>
        <v>0.53</v>
      </c>
      <c r="C27" s="295">
        <f t="shared" si="2"/>
        <v>2.9493177387914229</v>
      </c>
      <c r="D27" s="226">
        <f>[1]Preference_Data!C5</f>
        <v>125</v>
      </c>
      <c r="E27" s="297">
        <f t="shared" si="3"/>
        <v>589.86354775828465</v>
      </c>
      <c r="F27" s="296">
        <f t="shared" si="4"/>
        <v>0.58986354775828465</v>
      </c>
      <c r="G27" s="144">
        <f>[1]Preference_Data!B5</f>
        <v>504.7</v>
      </c>
      <c r="H27" s="40">
        <f t="shared" si="0"/>
        <v>1.1687409307673562</v>
      </c>
      <c r="I27" s="78">
        <f t="shared" si="1"/>
        <v>116.87409307673562</v>
      </c>
      <c r="J27" s="75">
        <f>AVERAGE(I25:I27)</f>
        <v>116.42312220798146</v>
      </c>
      <c r="K27" s="70">
        <f>STDEV(I25:I27)</f>
        <v>0.79887633966143135</v>
      </c>
    </row>
    <row r="28" spans="1:11" ht="15.75" customHeight="1" x14ac:dyDescent="0.2">
      <c r="A28" s="88" t="str">
        <f>[1]Preference_Data!A6</f>
        <v>Libdidia 1</v>
      </c>
      <c r="B28" s="39">
        <f>[1]Preference_Data!D6</f>
        <v>0.39100000000000001</v>
      </c>
      <c r="C28" s="295">
        <f t="shared" si="2"/>
        <v>2.0461338531513968</v>
      </c>
      <c r="D28" s="228">
        <f>[1]Preference_Data!C6</f>
        <v>125</v>
      </c>
      <c r="E28" s="297">
        <f t="shared" si="3"/>
        <v>409.22677063027936</v>
      </c>
      <c r="F28" s="296">
        <f t="shared" si="4"/>
        <v>0.40922677063027935</v>
      </c>
      <c r="G28" s="143">
        <f>[1]Preference_Data!B6</f>
        <v>501.9</v>
      </c>
      <c r="H28" s="39">
        <f t="shared" si="0"/>
        <v>0.81535519153273439</v>
      </c>
      <c r="I28" s="97">
        <f t="shared" si="1"/>
        <v>81.535519153273441</v>
      </c>
      <c r="J28" s="97"/>
      <c r="K28" s="76"/>
    </row>
    <row r="29" spans="1:11" ht="15.75" customHeight="1" x14ac:dyDescent="0.2">
      <c r="A29" s="91" t="str">
        <f>[1]Preference_Data!A7</f>
        <v>Libdidia 2</v>
      </c>
      <c r="B29" s="40">
        <f>[1]Preference_Data!D7</f>
        <v>0.39200000000000002</v>
      </c>
      <c r="C29" s="295">
        <f t="shared" si="2"/>
        <v>2.0526315789473686</v>
      </c>
      <c r="D29" s="226">
        <f>[1]Preference_Data!C7</f>
        <v>125</v>
      </c>
      <c r="E29" s="297">
        <f t="shared" si="3"/>
        <v>410.5263157894737</v>
      </c>
      <c r="F29" s="296">
        <f t="shared" si="4"/>
        <v>0.41052631578947368</v>
      </c>
      <c r="G29" s="144">
        <f>[1]Preference_Data!B7</f>
        <v>500.7</v>
      </c>
      <c r="H29" s="40">
        <f t="shared" si="0"/>
        <v>0.81990476490807607</v>
      </c>
      <c r="I29" s="78">
        <f t="shared" si="1"/>
        <v>81.990476490807609</v>
      </c>
      <c r="J29" s="78"/>
      <c r="K29" s="77"/>
    </row>
    <row r="30" spans="1:11" ht="15.75" customHeight="1" x14ac:dyDescent="0.2">
      <c r="A30" s="105" t="str">
        <f>[1]Preference_Data!A8</f>
        <v>Libdidia 3</v>
      </c>
      <c r="B30" s="40">
        <f>[1]Preference_Data!D8</f>
        <v>0.39900000000000002</v>
      </c>
      <c r="C30" s="295">
        <f t="shared" si="2"/>
        <v>2.0981156595191681</v>
      </c>
      <c r="D30" s="226">
        <f>[1]Preference_Data!C8</f>
        <v>125</v>
      </c>
      <c r="E30" s="297">
        <f t="shared" si="3"/>
        <v>419.62313190383367</v>
      </c>
      <c r="F30" s="296">
        <f t="shared" si="4"/>
        <v>0.41962313190383366</v>
      </c>
      <c r="G30" s="144">
        <f>[1]Preference_Data!B8</f>
        <v>503.7</v>
      </c>
      <c r="H30" s="40">
        <f t="shared" si="0"/>
        <v>0.83308146099629476</v>
      </c>
      <c r="I30" s="78">
        <f t="shared" si="1"/>
        <v>83.308146099629482</v>
      </c>
      <c r="J30" s="75">
        <f>AVERAGE(I28:I30)</f>
        <v>82.278047247903501</v>
      </c>
      <c r="K30" s="70">
        <f>STDEV(I28:I30)</f>
        <v>0.92063797335837649</v>
      </c>
    </row>
    <row r="31" spans="1:11" ht="15.75" customHeight="1" x14ac:dyDescent="0.2">
      <c r="A31" s="88" t="str">
        <f>[1]Preference_Data!A9</f>
        <v>Anadenanthera 1</v>
      </c>
      <c r="B31" s="39">
        <f>[1]Preference_Data!D9</f>
        <v>0.57099999999999995</v>
      </c>
      <c r="C31" s="295">
        <f t="shared" si="2"/>
        <v>3.2157244964262501</v>
      </c>
      <c r="D31" s="228">
        <f>[1]Preference_Data!C9</f>
        <v>125</v>
      </c>
      <c r="E31" s="297">
        <f t="shared" si="3"/>
        <v>643.14489928524995</v>
      </c>
      <c r="F31" s="296">
        <f t="shared" si="4"/>
        <v>0.64314489928524998</v>
      </c>
      <c r="G31" s="143">
        <f>[1]Preference_Data!B9</f>
        <v>504.2</v>
      </c>
      <c r="H31" s="39">
        <f t="shared" si="0"/>
        <v>1.2755749688323086</v>
      </c>
      <c r="I31" s="97">
        <f t="shared" si="1"/>
        <v>127.55749688323085</v>
      </c>
      <c r="J31" s="78"/>
      <c r="K31" s="77"/>
    </row>
    <row r="32" spans="1:11" ht="15.75" customHeight="1" x14ac:dyDescent="0.2">
      <c r="A32" s="91" t="str">
        <f>[1]Preference_Data!A10</f>
        <v>Anadenanthera 2</v>
      </c>
      <c r="B32" s="40">
        <f>[1]Preference_Data!D10</f>
        <v>0.56599999999999995</v>
      </c>
      <c r="C32" s="295">
        <f t="shared" si="2"/>
        <v>3.1832358674463932</v>
      </c>
      <c r="D32" s="226">
        <f>[1]Preference_Data!C10</f>
        <v>125</v>
      </c>
      <c r="E32" s="297">
        <f t="shared" si="3"/>
        <v>636.64717348927866</v>
      </c>
      <c r="F32" s="296">
        <f t="shared" si="4"/>
        <v>0.63664717348927868</v>
      </c>
      <c r="G32" s="144">
        <f>[1]Preference_Data!B10</f>
        <v>503</v>
      </c>
      <c r="H32" s="40">
        <f t="shared" si="0"/>
        <v>1.2657001461019457</v>
      </c>
      <c r="I32" s="78">
        <f t="shared" si="1"/>
        <v>126.57001461019458</v>
      </c>
      <c r="J32" s="78"/>
      <c r="K32" s="77"/>
    </row>
    <row r="33" spans="1:11" ht="15.75" customHeight="1" x14ac:dyDescent="0.2">
      <c r="A33" s="105" t="str">
        <f>[1]Preference_Data!A11</f>
        <v>Anadenanthera 3</v>
      </c>
      <c r="B33" s="40">
        <f>[1]Preference_Data!D11</f>
        <v>0.56799999999999995</v>
      </c>
      <c r="C33" s="295">
        <f t="shared" si="2"/>
        <v>3.1962313190383362</v>
      </c>
      <c r="D33" s="226">
        <f>[1]Preference_Data!C11</f>
        <v>125</v>
      </c>
      <c r="E33" s="297">
        <f t="shared" si="3"/>
        <v>639.24626380766733</v>
      </c>
      <c r="F33" s="296">
        <f t="shared" si="4"/>
        <v>0.63924626380766736</v>
      </c>
      <c r="G33" s="144">
        <f>[1]Preference_Data!B11</f>
        <v>502.4</v>
      </c>
      <c r="H33" s="41">
        <f t="shared" si="0"/>
        <v>1.2723850792350067</v>
      </c>
      <c r="I33" s="75">
        <f t="shared" si="1"/>
        <v>127.23850792350066</v>
      </c>
      <c r="J33" s="75">
        <f>AVERAGE(I31:I33)</f>
        <v>127.12200647230868</v>
      </c>
      <c r="K33" s="70">
        <f>STDEV(I31:I33)</f>
        <v>0.50394419431877469</v>
      </c>
    </row>
    <row r="34" spans="1:11" ht="15.75" customHeight="1" x14ac:dyDescent="0.2">
      <c r="A34" s="88" t="str">
        <f>[1]Preference_Data!A12</f>
        <v>Ximenia 1</v>
      </c>
      <c r="B34" s="39">
        <f>[1]Preference_Data!D12</f>
        <v>0.40200000000000002</v>
      </c>
      <c r="C34" s="295">
        <f t="shared" si="2"/>
        <v>2.1176088369070825</v>
      </c>
      <c r="D34" s="228">
        <f>[1]Preference_Data!C12</f>
        <v>125</v>
      </c>
      <c r="E34" s="297">
        <f t="shared" si="3"/>
        <v>423.52176738141651</v>
      </c>
      <c r="F34" s="296">
        <f t="shared" si="4"/>
        <v>0.4235217673814165</v>
      </c>
      <c r="G34" s="143">
        <f>[1]Preference_Data!B12</f>
        <v>503.3</v>
      </c>
      <c r="H34" s="39">
        <f t="shared" si="0"/>
        <v>0.84148970272484902</v>
      </c>
      <c r="I34" s="97">
        <f t="shared" si="1"/>
        <v>84.148970272484902</v>
      </c>
      <c r="J34" s="97"/>
      <c r="K34" s="76"/>
    </row>
    <row r="35" spans="1:11" ht="15.75" customHeight="1" x14ac:dyDescent="0.2">
      <c r="A35" s="91" t="str">
        <f>[1]Preference_Data!A13</f>
        <v>Ximenia 2</v>
      </c>
      <c r="B35" s="40">
        <f>[1]Preference_Data!D13</f>
        <v>0.41899999999999998</v>
      </c>
      <c r="C35" s="295">
        <f t="shared" si="2"/>
        <v>2.2280701754385963</v>
      </c>
      <c r="D35" s="226">
        <f>[1]Preference_Data!C13</f>
        <v>125</v>
      </c>
      <c r="E35" s="297">
        <f t="shared" si="3"/>
        <v>445.61403508771929</v>
      </c>
      <c r="F35" s="296">
        <f t="shared" si="4"/>
        <v>0.4456140350877193</v>
      </c>
      <c r="G35" s="144">
        <f>[1]Preference_Data!B13</f>
        <v>504.9</v>
      </c>
      <c r="H35" s="40">
        <f t="shared" si="0"/>
        <v>0.882578797955475</v>
      </c>
      <c r="I35" s="78">
        <f t="shared" si="1"/>
        <v>88.257879795547495</v>
      </c>
      <c r="J35" s="78"/>
      <c r="K35" s="77"/>
    </row>
    <row r="36" spans="1:11" ht="15.75" customHeight="1" x14ac:dyDescent="0.2">
      <c r="A36" s="105" t="str">
        <f>[1]Preference_Data!A14</f>
        <v>Ximenia 3</v>
      </c>
      <c r="B36" s="40">
        <f>[1]Preference_Data!D14</f>
        <v>0.42799999999999999</v>
      </c>
      <c r="C36" s="295">
        <f t="shared" si="2"/>
        <v>2.2865497076023389</v>
      </c>
      <c r="D36" s="226">
        <f>[1]Preference_Data!C14</f>
        <v>125</v>
      </c>
      <c r="E36" s="297">
        <f t="shared" si="3"/>
        <v>457.30994152046776</v>
      </c>
      <c r="F36" s="296">
        <f t="shared" si="4"/>
        <v>0.45730994152046778</v>
      </c>
      <c r="G36" s="144">
        <f>[1]Preference_Data!B14</f>
        <v>503.2</v>
      </c>
      <c r="H36" s="40">
        <f t="shared" si="0"/>
        <v>0.90880354038248767</v>
      </c>
      <c r="I36" s="78">
        <f t="shared" si="1"/>
        <v>90.880354038248768</v>
      </c>
      <c r="J36" s="75">
        <f>AVERAGE(I34:I36)</f>
        <v>87.762401368760379</v>
      </c>
      <c r="K36" s="70">
        <f>STDEV(I34:I36)</f>
        <v>3.3929347185078438</v>
      </c>
    </row>
    <row r="37" spans="1:11" ht="15.75" customHeight="1" x14ac:dyDescent="0.2">
      <c r="A37" s="87" t="str">
        <f>[1]Preference_Data!A15</f>
        <v>Handroanthus 1</v>
      </c>
      <c r="B37" s="243">
        <f>[1]Preference_Data!D15</f>
        <v>0.30099999999999999</v>
      </c>
      <c r="C37" s="298">
        <f t="shared" si="2"/>
        <v>1.46133853151397</v>
      </c>
      <c r="D37" s="229">
        <f>[1]Preference_Data!C15</f>
        <v>250</v>
      </c>
      <c r="E37" s="299">
        <f t="shared" si="3"/>
        <v>146.13385315139701</v>
      </c>
      <c r="F37" s="300">
        <f t="shared" si="4"/>
        <v>0.14613385315139701</v>
      </c>
      <c r="G37" s="145">
        <f>[1]Preference_Data!B15</f>
        <v>503.7</v>
      </c>
      <c r="H37" s="42">
        <f t="shared" si="0"/>
        <v>0.29012081229183445</v>
      </c>
      <c r="I37" s="92">
        <f t="shared" si="1"/>
        <v>29.012081229183444</v>
      </c>
      <c r="J37" s="92"/>
      <c r="K37" s="67"/>
    </row>
    <row r="38" spans="1:11" ht="15.75" customHeight="1" x14ac:dyDescent="0.2">
      <c r="A38" s="90" t="str">
        <f>[1]Preference_Data!A16</f>
        <v>Handroanthus 2</v>
      </c>
      <c r="B38" s="244">
        <f>[1]Preference_Data!D16</f>
        <v>0.29499999999999998</v>
      </c>
      <c r="C38" s="298">
        <f t="shared" si="2"/>
        <v>1.4223521767381415</v>
      </c>
      <c r="D38" s="227">
        <f>[1]Preference_Data!C16</f>
        <v>250</v>
      </c>
      <c r="E38" s="299">
        <f t="shared" si="3"/>
        <v>142.23521767381416</v>
      </c>
      <c r="F38" s="300">
        <f t="shared" si="4"/>
        <v>0.14223521767381417</v>
      </c>
      <c r="G38" s="146">
        <f>[1]Preference_Data!B16</f>
        <v>504.8</v>
      </c>
      <c r="H38" s="43">
        <f t="shared" si="0"/>
        <v>0.28176548667554313</v>
      </c>
      <c r="I38" s="71">
        <f t="shared" si="1"/>
        <v>28.176548667554314</v>
      </c>
      <c r="J38" s="71"/>
      <c r="K38" s="66"/>
    </row>
    <row r="39" spans="1:11" ht="15.75" customHeight="1" x14ac:dyDescent="0.2">
      <c r="A39" s="89" t="str">
        <f>[1]Preference_Data!A17</f>
        <v>Handroanthus 3</v>
      </c>
      <c r="B39" s="244">
        <f>[1]Preference_Data!D17</f>
        <v>0.3</v>
      </c>
      <c r="C39" s="298">
        <f t="shared" si="2"/>
        <v>1.4548408057179985</v>
      </c>
      <c r="D39" s="227">
        <f>[1]Preference_Data!C17</f>
        <v>250</v>
      </c>
      <c r="E39" s="299">
        <f t="shared" si="3"/>
        <v>145.48408057179986</v>
      </c>
      <c r="F39" s="300">
        <f t="shared" si="4"/>
        <v>0.14548408057179987</v>
      </c>
      <c r="G39" s="146">
        <f>[1]Preference_Data!B17</f>
        <v>501.9</v>
      </c>
      <c r="H39" s="43">
        <f t="shared" si="0"/>
        <v>0.28986666780593717</v>
      </c>
      <c r="I39" s="71">
        <f t="shared" si="1"/>
        <v>28.986666780593715</v>
      </c>
      <c r="J39" s="72">
        <f>AVERAGE(I37:I39)</f>
        <v>28.725098892443825</v>
      </c>
      <c r="K39" s="65">
        <f>STDEV(I37:I39)</f>
        <v>0.47522835086832643</v>
      </c>
    </row>
    <row r="40" spans="1:11" ht="15.75" customHeight="1" x14ac:dyDescent="0.2">
      <c r="A40" s="88" t="str">
        <f>[1]Preference_Data!A18</f>
        <v>Anarcardium 1</v>
      </c>
      <c r="B40" s="39">
        <f>[1]Preference_Data!D18</f>
        <v>0.33400000000000002</v>
      </c>
      <c r="C40" s="295">
        <f t="shared" si="2"/>
        <v>1.6757634827810266</v>
      </c>
      <c r="D40" s="228">
        <f>[1]Preference_Data!C18</f>
        <v>125</v>
      </c>
      <c r="E40" s="297">
        <f t="shared" si="3"/>
        <v>335.15269655620534</v>
      </c>
      <c r="F40" s="296">
        <f t="shared" si="4"/>
        <v>0.33515269655620533</v>
      </c>
      <c r="G40" s="143">
        <f>[1]Preference_Data!B18</f>
        <v>502.2</v>
      </c>
      <c r="H40" s="39">
        <f t="shared" si="0"/>
        <v>0.66736896964596848</v>
      </c>
      <c r="I40" s="97">
        <f t="shared" si="1"/>
        <v>66.736896964596852</v>
      </c>
      <c r="J40" s="78"/>
      <c r="K40" s="77"/>
    </row>
    <row r="41" spans="1:11" ht="15.75" customHeight="1" x14ac:dyDescent="0.2">
      <c r="A41" s="91" t="str">
        <f>[1]Preference_Data!A19</f>
        <v>Anarcardium 2</v>
      </c>
      <c r="B41" s="40">
        <f>[1]Preference_Data!D19</f>
        <v>0.35</v>
      </c>
      <c r="C41" s="295">
        <f t="shared" si="2"/>
        <v>1.7797270955165689</v>
      </c>
      <c r="D41" s="226">
        <f>[1]Preference_Data!C19</f>
        <v>125</v>
      </c>
      <c r="E41" s="297">
        <f t="shared" si="3"/>
        <v>355.94541910331378</v>
      </c>
      <c r="F41" s="296">
        <f t="shared" si="4"/>
        <v>0.35594541910331379</v>
      </c>
      <c r="G41" s="144">
        <f>[1]Preference_Data!B19</f>
        <v>501.2</v>
      </c>
      <c r="H41" s="40">
        <f t="shared" si="0"/>
        <v>0.71018639086854307</v>
      </c>
      <c r="I41" s="78">
        <f t="shared" si="1"/>
        <v>71.018639086854307</v>
      </c>
      <c r="J41" s="78"/>
      <c r="K41" s="77"/>
    </row>
    <row r="42" spans="1:11" ht="15.75" customHeight="1" x14ac:dyDescent="0.2">
      <c r="A42" s="105" t="str">
        <f>[1]Preference_Data!A20</f>
        <v>Anarcardium 3</v>
      </c>
      <c r="B42" s="40">
        <f>[1]Preference_Data!D20</f>
        <v>0.34499999999999997</v>
      </c>
      <c r="C42" s="295">
        <f t="shared" si="2"/>
        <v>1.7472384665367118</v>
      </c>
      <c r="D42" s="226">
        <f>[1]Preference_Data!C20</f>
        <v>125</v>
      </c>
      <c r="E42" s="297">
        <f t="shared" si="3"/>
        <v>349.44769330734238</v>
      </c>
      <c r="F42" s="296">
        <f t="shared" si="4"/>
        <v>0.34944769330734238</v>
      </c>
      <c r="G42" s="144">
        <f>[1]Preference_Data!B20</f>
        <v>503.3</v>
      </c>
      <c r="H42" s="41">
        <f t="shared" si="0"/>
        <v>0.69431292133388112</v>
      </c>
      <c r="I42" s="75">
        <f t="shared" si="1"/>
        <v>69.431292133388112</v>
      </c>
      <c r="J42" s="75">
        <f>AVERAGE(I40:I42)</f>
        <v>69.06227606161309</v>
      </c>
      <c r="K42" s="70">
        <f>STDEV(I40:I42)</f>
        <v>2.1645920045818441</v>
      </c>
    </row>
    <row r="43" spans="1:11" ht="15.75" customHeight="1" x14ac:dyDescent="0.2">
      <c r="A43" s="87" t="str">
        <f>[1]Preference_Data!A21</f>
        <v>Ziziphus 1</v>
      </c>
      <c r="B43" s="243">
        <f>[1]Preference_Data!D21</f>
        <v>0.11700000000000001</v>
      </c>
      <c r="C43" s="298">
        <f t="shared" si="2"/>
        <v>0.26575698505523071</v>
      </c>
      <c r="D43" s="229">
        <f>[1]Preference_Data!C21</f>
        <v>250</v>
      </c>
      <c r="E43" s="299">
        <f t="shared" si="3"/>
        <v>26.575698505523071</v>
      </c>
      <c r="F43" s="300">
        <f t="shared" si="4"/>
        <v>2.6575698505523073E-2</v>
      </c>
      <c r="G43" s="145">
        <f>[1]Preference_Data!B21</f>
        <v>503.8</v>
      </c>
      <c r="H43" s="42">
        <f t="shared" si="0"/>
        <v>5.275049326225302E-2</v>
      </c>
      <c r="I43" s="92">
        <f t="shared" si="1"/>
        <v>5.275049326225302</v>
      </c>
      <c r="J43" s="92"/>
      <c r="K43" s="67"/>
    </row>
    <row r="44" spans="1:11" ht="15.75" customHeight="1" x14ac:dyDescent="0.2">
      <c r="A44" s="90" t="str">
        <f>[1]Preference_Data!A22</f>
        <v>Ziziphus 2</v>
      </c>
      <c r="B44" s="244">
        <f>[1]Preference_Data!D22</f>
        <v>0.115</v>
      </c>
      <c r="C44" s="298">
        <f t="shared" si="2"/>
        <v>0.25276153346328784</v>
      </c>
      <c r="D44" s="227">
        <f>[1]Preference_Data!C22</f>
        <v>250</v>
      </c>
      <c r="E44" s="299">
        <f t="shared" si="3"/>
        <v>25.276153346328787</v>
      </c>
      <c r="F44" s="300">
        <f t="shared" si="4"/>
        <v>2.5276153346328788E-2</v>
      </c>
      <c r="G44" s="146">
        <f>[1]Preference_Data!B22</f>
        <v>503.2</v>
      </c>
      <c r="H44" s="43">
        <f t="shared" si="0"/>
        <v>5.0230829384596158E-2</v>
      </c>
      <c r="I44" s="71">
        <f t="shared" si="1"/>
        <v>5.0230829384596154</v>
      </c>
      <c r="J44" s="71"/>
      <c r="K44" s="66"/>
    </row>
    <row r="45" spans="1:11" ht="15.75" customHeight="1" x14ac:dyDescent="0.2">
      <c r="A45" s="89" t="str">
        <f>[1]Preference_Data!A23</f>
        <v>Ziziphus 3</v>
      </c>
      <c r="B45" s="244">
        <f>[1]Preference_Data!D23</f>
        <v>0.11799999999999999</v>
      </c>
      <c r="C45" s="298">
        <f t="shared" si="2"/>
        <v>0.27225471085120201</v>
      </c>
      <c r="D45" s="227">
        <f>[1]Preference_Data!C23</f>
        <v>250</v>
      </c>
      <c r="E45" s="299">
        <f t="shared" si="3"/>
        <v>27.225471085120201</v>
      </c>
      <c r="F45" s="300">
        <f t="shared" si="4"/>
        <v>2.72254710851202E-2</v>
      </c>
      <c r="G45" s="146">
        <f>[1]Preference_Data!B23</f>
        <v>502.8</v>
      </c>
      <c r="H45" s="43">
        <f t="shared" si="0"/>
        <v>5.4147714966428402E-2</v>
      </c>
      <c r="I45" s="71">
        <f t="shared" si="1"/>
        <v>5.4147714966428406</v>
      </c>
      <c r="J45" s="72">
        <f>AVERAGE(I43:I45)</f>
        <v>5.2376345871092527</v>
      </c>
      <c r="K45" s="65">
        <f>STDEV(I43:I45)</f>
        <v>0.19850662125041313</v>
      </c>
    </row>
    <row r="46" spans="1:11" ht="15.75" customHeight="1" x14ac:dyDescent="0.2">
      <c r="A46" s="87" t="str">
        <f>[1]Preference_Data!A24</f>
        <v>Hymenaea 1</v>
      </c>
      <c r="B46" s="243">
        <f>[1]Preference_Data!D24</f>
        <v>0.51</v>
      </c>
      <c r="C46" s="295">
        <f t="shared" si="2"/>
        <v>2.8193632228719947</v>
      </c>
      <c r="D46" s="229">
        <f>[1]Preference_Data!C24</f>
        <v>250</v>
      </c>
      <c r="E46" s="297">
        <f t="shared" si="3"/>
        <v>281.93632228719952</v>
      </c>
      <c r="F46" s="296">
        <f t="shared" si="4"/>
        <v>0.2819363222871995</v>
      </c>
      <c r="G46" s="145">
        <f>[1]Preference_Data!B24</f>
        <v>504.9</v>
      </c>
      <c r="H46" s="42">
        <f t="shared" si="0"/>
        <v>0.55840032142443952</v>
      </c>
      <c r="I46" s="92">
        <f t="shared" si="1"/>
        <v>55.840032142443953</v>
      </c>
      <c r="J46" s="92"/>
      <c r="K46" s="67"/>
    </row>
    <row r="47" spans="1:11" ht="15.75" customHeight="1" x14ac:dyDescent="0.2">
      <c r="A47" s="90" t="str">
        <f>[1]Preference_Data!A25</f>
        <v>Hymenaea 2</v>
      </c>
      <c r="B47" s="244">
        <f>[1]Preference_Data!D25</f>
        <v>0.502</v>
      </c>
      <c r="C47" s="295">
        <f t="shared" si="2"/>
        <v>2.7673814165042234</v>
      </c>
      <c r="D47" s="227">
        <f>[1]Preference_Data!C25</f>
        <v>250</v>
      </c>
      <c r="E47" s="297">
        <f t="shared" si="3"/>
        <v>276.73814165042234</v>
      </c>
      <c r="F47" s="296">
        <f t="shared" si="4"/>
        <v>0.27673814165042232</v>
      </c>
      <c r="G47" s="146">
        <f>[1]Preference_Data!B25</f>
        <v>504.7</v>
      </c>
      <c r="H47" s="43">
        <f t="shared" si="0"/>
        <v>0.54832205597468264</v>
      </c>
      <c r="I47" s="71">
        <f t="shared" si="1"/>
        <v>54.832205597468267</v>
      </c>
      <c r="J47" s="71"/>
      <c r="K47" s="66"/>
    </row>
    <row r="48" spans="1:11" ht="15.75" customHeight="1" x14ac:dyDescent="0.2">
      <c r="A48" s="89" t="str">
        <f>[1]Preference_Data!A26</f>
        <v>Hymenaea 3</v>
      </c>
      <c r="B48" s="244">
        <f>[1]Preference_Data!D26</f>
        <v>0.50900000000000001</v>
      </c>
      <c r="C48" s="295">
        <f t="shared" si="2"/>
        <v>2.8128654970760234</v>
      </c>
      <c r="D48" s="227">
        <f>[1]Preference_Data!C26</f>
        <v>250</v>
      </c>
      <c r="E48" s="297">
        <f t="shared" si="3"/>
        <v>281.28654970760238</v>
      </c>
      <c r="F48" s="296">
        <f t="shared" si="4"/>
        <v>0.28128654970760236</v>
      </c>
      <c r="G48" s="146">
        <f>[1]Preference_Data!B26</f>
        <v>503.9</v>
      </c>
      <c r="H48" s="43">
        <f t="shared" si="0"/>
        <v>0.55821899128319585</v>
      </c>
      <c r="I48" s="71">
        <f t="shared" si="1"/>
        <v>55.821899128319586</v>
      </c>
      <c r="J48" s="72">
        <f>AVERAGE(I46:I48)</f>
        <v>55.498045622743938</v>
      </c>
      <c r="K48" s="65">
        <f>STDEV(I46:I48)</f>
        <v>0.57670564935210711</v>
      </c>
    </row>
    <row r="49" spans="1:15" ht="15.75" customHeight="1" x14ac:dyDescent="0.2">
      <c r="A49" s="87" t="str">
        <f>[1]Preference_Data!A27</f>
        <v>Sideroxylon 1</v>
      </c>
      <c r="B49" s="243">
        <f>[1]Preference_Data!D27</f>
        <v>0.442</v>
      </c>
      <c r="C49" s="295">
        <f t="shared" si="2"/>
        <v>2.3775178687459388</v>
      </c>
      <c r="D49" s="229">
        <f>[1]Preference_Data!C27</f>
        <v>250</v>
      </c>
      <c r="E49" s="297">
        <f t="shared" si="3"/>
        <v>237.75178687459388</v>
      </c>
      <c r="F49" s="296">
        <f t="shared" si="4"/>
        <v>0.23775178687459386</v>
      </c>
      <c r="G49" s="145">
        <f>[1]Preference_Data!B27</f>
        <v>502.5</v>
      </c>
      <c r="H49" s="42">
        <f t="shared" si="0"/>
        <v>0.47313788432755</v>
      </c>
      <c r="I49" s="92">
        <f t="shared" si="1"/>
        <v>47.313788432754997</v>
      </c>
      <c r="J49" s="71"/>
      <c r="K49" s="66"/>
    </row>
    <row r="50" spans="1:15" ht="15.75" customHeight="1" x14ac:dyDescent="0.2">
      <c r="A50" s="90" t="str">
        <f>[1]Preference_Data!A28</f>
        <v>Sideroxylon 2</v>
      </c>
      <c r="B50" s="244">
        <f>[1]Preference_Data!D28</f>
        <v>0.442</v>
      </c>
      <c r="C50" s="295">
        <f t="shared" si="2"/>
        <v>2.3775178687459388</v>
      </c>
      <c r="D50" s="227">
        <f>[1]Preference_Data!C28</f>
        <v>250</v>
      </c>
      <c r="E50" s="297">
        <f t="shared" si="3"/>
        <v>237.75178687459388</v>
      </c>
      <c r="F50" s="296">
        <f t="shared" si="4"/>
        <v>0.23775178687459386</v>
      </c>
      <c r="G50" s="146">
        <f>[1]Preference_Data!B28</f>
        <v>502.3</v>
      </c>
      <c r="H50" s="43">
        <f t="shared" si="0"/>
        <v>0.47332627289387591</v>
      </c>
      <c r="I50" s="71">
        <f t="shared" si="1"/>
        <v>47.332627289387588</v>
      </c>
      <c r="J50" s="71"/>
      <c r="K50" s="66"/>
    </row>
    <row r="51" spans="1:15" ht="15.75" customHeight="1" x14ac:dyDescent="0.2">
      <c r="A51" s="89" t="str">
        <f>[1]Preference_Data!A29</f>
        <v>Sideroxylon 3</v>
      </c>
      <c r="B51" s="244">
        <f>[1]Preference_Data!D29</f>
        <v>0.45800000000000002</v>
      </c>
      <c r="C51" s="295">
        <f t="shared" si="2"/>
        <v>2.4814814814814814</v>
      </c>
      <c r="D51" s="227">
        <f>[1]Preference_Data!C29</f>
        <v>250</v>
      </c>
      <c r="E51" s="297">
        <f t="shared" si="3"/>
        <v>248.14814814814815</v>
      </c>
      <c r="F51" s="296">
        <f t="shared" si="4"/>
        <v>0.24814814814814815</v>
      </c>
      <c r="G51" s="146">
        <f>[1]Preference_Data!B29</f>
        <v>502.8</v>
      </c>
      <c r="H51" s="44">
        <f t="shared" si="0"/>
        <v>0.49353251421668287</v>
      </c>
      <c r="I51" s="72">
        <f t="shared" si="1"/>
        <v>49.35325142166829</v>
      </c>
      <c r="J51" s="72">
        <f>AVERAGE(I49:I51)</f>
        <v>47.999889047936961</v>
      </c>
      <c r="K51" s="65">
        <f>STDEV(I49:I51)</f>
        <v>1.1720840463053765</v>
      </c>
    </row>
    <row r="52" spans="1:15" ht="15.75" customHeight="1" x14ac:dyDescent="0.2">
      <c r="A52" s="87" t="str">
        <f>[1]Preference_Data!A30</f>
        <v>Poincianella 1</v>
      </c>
      <c r="B52" s="243">
        <f>[1]Preference_Data!D30</f>
        <v>0.42</v>
      </c>
      <c r="C52" s="295">
        <f t="shared" si="2"/>
        <v>2.2345679012345676</v>
      </c>
      <c r="D52" s="229">
        <f>[1]Preference_Data!C30</f>
        <v>250</v>
      </c>
      <c r="E52" s="297">
        <f t="shared" si="3"/>
        <v>223.45679012345676</v>
      </c>
      <c r="F52" s="296">
        <f t="shared" si="4"/>
        <v>0.22345679012345676</v>
      </c>
      <c r="G52" s="145">
        <f>[1]Preference_Data!B30</f>
        <v>501.2</v>
      </c>
      <c r="H52" s="42">
        <f t="shared" si="0"/>
        <v>0.44584355571320183</v>
      </c>
      <c r="I52" s="92">
        <f t="shared" si="1"/>
        <v>44.584355571320181</v>
      </c>
      <c r="J52" s="92"/>
      <c r="K52" s="67"/>
    </row>
    <row r="53" spans="1:15" ht="15.75" customHeight="1" x14ac:dyDescent="0.2">
      <c r="A53" s="90" t="str">
        <f>[1]Preference_Data!A31</f>
        <v>Poincianella 2</v>
      </c>
      <c r="B53" s="244">
        <f>[1]Preference_Data!D31</f>
        <v>0.42199999999999999</v>
      </c>
      <c r="C53" s="295">
        <f t="shared" si="2"/>
        <v>2.2475633528265107</v>
      </c>
      <c r="D53" s="227">
        <f>[1]Preference_Data!C31</f>
        <v>250</v>
      </c>
      <c r="E53" s="297">
        <f t="shared" si="3"/>
        <v>224.75633528265107</v>
      </c>
      <c r="F53" s="296">
        <f t="shared" si="4"/>
        <v>0.22475633528265107</v>
      </c>
      <c r="G53" s="146">
        <f>[1]Preference_Data!B31</f>
        <v>500</v>
      </c>
      <c r="H53" s="43">
        <f t="shared" si="0"/>
        <v>0.44951267056530214</v>
      </c>
      <c r="I53" s="71">
        <f t="shared" si="1"/>
        <v>44.951267056530213</v>
      </c>
      <c r="J53" s="71"/>
      <c r="K53" s="66"/>
    </row>
    <row r="54" spans="1:15" ht="15.75" customHeight="1" x14ac:dyDescent="0.2">
      <c r="A54" s="89" t="str">
        <f>[1]Preference_Data!A32</f>
        <v>Poincianella 3</v>
      </c>
      <c r="B54" s="244">
        <f>[1]Preference_Data!D32</f>
        <v>0.436</v>
      </c>
      <c r="C54" s="295">
        <f t="shared" si="2"/>
        <v>2.3385315139701102</v>
      </c>
      <c r="D54" s="227">
        <f>[1]Preference_Data!C32</f>
        <v>250</v>
      </c>
      <c r="E54" s="297">
        <f t="shared" si="3"/>
        <v>233.853151397011</v>
      </c>
      <c r="F54" s="296">
        <f t="shared" si="4"/>
        <v>0.23385315139701102</v>
      </c>
      <c r="G54" s="146">
        <f>[1]Preference_Data!B32</f>
        <v>502.5</v>
      </c>
      <c r="H54" s="43">
        <f t="shared" si="0"/>
        <v>0.46537940576519604</v>
      </c>
      <c r="I54" s="71">
        <f t="shared" si="1"/>
        <v>46.537940576519603</v>
      </c>
      <c r="J54" s="72">
        <f>AVERAGE(I52:I54)</f>
        <v>45.357854401456656</v>
      </c>
      <c r="K54" s="65">
        <f>STDEV(I52:I54)</f>
        <v>1.0383200590019257</v>
      </c>
      <c r="L54" s="44">
        <f>AVERAGE(J27,J30,J33,J36,J39,J42,J45,J48,J51,J54)</f>
        <v>66.546637591025757</v>
      </c>
      <c r="M54" s="44">
        <f>STDEV(J27,J30,J33,J36,J39,J42,J45,J48,J51,J54)</f>
        <v>37.954993508610613</v>
      </c>
      <c r="N54" s="241"/>
      <c r="O54" s="242"/>
    </row>
    <row r="55" spans="1:15" ht="15.75" customHeight="1" x14ac:dyDescent="0.2">
      <c r="A55" s="87" t="str">
        <f>[1]Preference_Data!A33</f>
        <v>Aspidosperma 1</v>
      </c>
      <c r="B55" s="243">
        <f>[1]Preference_Data!D33</f>
        <v>0.253</v>
      </c>
      <c r="C55" s="295">
        <f t="shared" si="2"/>
        <v>1.1494476933073423</v>
      </c>
      <c r="D55" s="229">
        <f>[1]Preference_Data!C33</f>
        <v>250</v>
      </c>
      <c r="E55" s="297">
        <f t="shared" si="3"/>
        <v>114.94476933073423</v>
      </c>
      <c r="F55" s="296">
        <f t="shared" si="4"/>
        <v>0.11494476933073423</v>
      </c>
      <c r="G55" s="145">
        <f>[1]Preference_Data!B33</f>
        <v>500.9</v>
      </c>
      <c r="H55" s="42">
        <f t="shared" si="0"/>
        <v>0.22947648099567625</v>
      </c>
      <c r="I55" s="92">
        <f t="shared" si="1"/>
        <v>22.947648099567626</v>
      </c>
      <c r="J55" s="92"/>
      <c r="K55" s="67"/>
    </row>
    <row r="56" spans="1:15" ht="15.75" customHeight="1" x14ac:dyDescent="0.2">
      <c r="A56" s="90" t="str">
        <f>[1]Preference_Data!A34</f>
        <v>Aspidosperma 2</v>
      </c>
      <c r="B56" s="244">
        <f>[1]Preference_Data!D34</f>
        <v>0.26300000000000001</v>
      </c>
      <c r="C56" s="295">
        <f t="shared" si="2"/>
        <v>1.2144249512670566</v>
      </c>
      <c r="D56" s="227">
        <f>[1]Preference_Data!C34</f>
        <v>250</v>
      </c>
      <c r="E56" s="297">
        <f t="shared" si="3"/>
        <v>121.44249512670567</v>
      </c>
      <c r="F56" s="296">
        <f t="shared" si="4"/>
        <v>0.12144249512670567</v>
      </c>
      <c r="G56" s="146">
        <f>[1]Preference_Data!B34</f>
        <v>501.6</v>
      </c>
      <c r="H56" s="43">
        <f t="shared" si="0"/>
        <v>0.24211023749343233</v>
      </c>
      <c r="I56" s="71">
        <f t="shared" si="1"/>
        <v>24.211023749343234</v>
      </c>
      <c r="J56" s="71"/>
      <c r="K56" s="66"/>
    </row>
    <row r="57" spans="1:15" ht="15.75" customHeight="1" x14ac:dyDescent="0.2">
      <c r="A57" s="89" t="str">
        <f>[1]Preference_Data!A35</f>
        <v>Aspidosperma 3</v>
      </c>
      <c r="B57" s="244">
        <f>[1]Preference_Data!D35</f>
        <v>0.249</v>
      </c>
      <c r="C57" s="295">
        <f t="shared" si="2"/>
        <v>1.1234567901234567</v>
      </c>
      <c r="D57" s="227">
        <f>[1]Preference_Data!C35</f>
        <v>250</v>
      </c>
      <c r="E57" s="297">
        <f t="shared" si="3"/>
        <v>112.34567901234567</v>
      </c>
      <c r="F57" s="296">
        <f t="shared" si="4"/>
        <v>0.11234567901234567</v>
      </c>
      <c r="G57" s="146">
        <f>[1]Preference_Data!B35</f>
        <v>503.9</v>
      </c>
      <c r="H57" s="43">
        <f t="shared" si="0"/>
        <v>0.22295232985184693</v>
      </c>
      <c r="I57" s="71">
        <f t="shared" si="1"/>
        <v>22.295232985184693</v>
      </c>
      <c r="J57" s="72">
        <f>AVERAGE(I55:I57)</f>
        <v>23.151301611365184</v>
      </c>
      <c r="K57" s="65">
        <f>STDEV(I55:I57)</f>
        <v>0.9739967287724326</v>
      </c>
    </row>
    <row r="58" spans="1:15" ht="15.75" customHeight="1" x14ac:dyDescent="0.2">
      <c r="A58" s="88" t="str">
        <f>[1]Preference_Data!A36</f>
        <v>Mimosa 1</v>
      </c>
      <c r="B58" s="39">
        <f>[1]Preference_Data!D36</f>
        <v>0.54600000000000004</v>
      </c>
      <c r="C58" s="295">
        <f t="shared" si="2"/>
        <v>3.0532813515269654</v>
      </c>
      <c r="D58" s="228">
        <f>[1]Preference_Data!C36</f>
        <v>125</v>
      </c>
      <c r="E58" s="297">
        <f t="shared" si="3"/>
        <v>610.65627030539315</v>
      </c>
      <c r="F58" s="296">
        <f t="shared" si="4"/>
        <v>0.61065627030539316</v>
      </c>
      <c r="G58" s="143">
        <f>[1]Preference_Data!B36</f>
        <v>504</v>
      </c>
      <c r="H58" s="39">
        <f t="shared" si="0"/>
        <v>1.211619583939272</v>
      </c>
      <c r="I58" s="97">
        <f t="shared" si="1"/>
        <v>121.16195839392721</v>
      </c>
      <c r="J58" s="78"/>
      <c r="K58" s="77"/>
    </row>
    <row r="59" spans="1:15" ht="15.75" customHeight="1" x14ac:dyDescent="0.2">
      <c r="A59" s="91" t="str">
        <f>[1]Preference_Data!A37</f>
        <v>Mimosa 2</v>
      </c>
      <c r="B59" s="40">
        <f>[1]Preference_Data!D37</f>
        <v>0.54300000000000004</v>
      </c>
      <c r="C59" s="295">
        <f t="shared" si="2"/>
        <v>3.0337881741390516</v>
      </c>
      <c r="D59" s="226">
        <f>[1]Preference_Data!C37</f>
        <v>125</v>
      </c>
      <c r="E59" s="297">
        <f t="shared" si="3"/>
        <v>606.75763482781031</v>
      </c>
      <c r="F59" s="296">
        <f t="shared" si="4"/>
        <v>0.60675763482781031</v>
      </c>
      <c r="G59" s="144">
        <f>[1]Preference_Data!B37</f>
        <v>504.6</v>
      </c>
      <c r="H59" s="40">
        <f t="shared" si="0"/>
        <v>1.2024527047717208</v>
      </c>
      <c r="I59" s="78">
        <f t="shared" si="1"/>
        <v>120.24527047717208</v>
      </c>
      <c r="J59" s="78"/>
      <c r="K59" s="77"/>
    </row>
    <row r="60" spans="1:15" ht="15.75" customHeight="1" x14ac:dyDescent="0.2">
      <c r="A60" s="105" t="str">
        <f>[1]Preference_Data!A38</f>
        <v>Mimosa 3</v>
      </c>
      <c r="B60" s="40">
        <f>[1]Preference_Data!D38</f>
        <v>0.56399999999999995</v>
      </c>
      <c r="C60" s="295">
        <f t="shared" si="2"/>
        <v>3.1702404158544506</v>
      </c>
      <c r="D60" s="226">
        <f>[1]Preference_Data!C38</f>
        <v>125</v>
      </c>
      <c r="E60" s="297">
        <f t="shared" si="3"/>
        <v>634.0480831708901</v>
      </c>
      <c r="F60" s="296">
        <f t="shared" si="4"/>
        <v>0.63404808317089012</v>
      </c>
      <c r="G60" s="144">
        <f>[1]Preference_Data!B38</f>
        <v>503.7</v>
      </c>
      <c r="H60" s="41">
        <f t="shared" si="0"/>
        <v>1.2587811855685729</v>
      </c>
      <c r="I60" s="75">
        <f t="shared" si="1"/>
        <v>125.87811855685729</v>
      </c>
      <c r="J60" s="75">
        <f>AVERAGE(I58:I60)</f>
        <v>122.4284491426522</v>
      </c>
      <c r="K60" s="70">
        <f>STDEV(I58:I60)</f>
        <v>3.0224565314753167</v>
      </c>
    </row>
    <row r="61" spans="1:15" ht="15.75" customHeight="1" x14ac:dyDescent="0.2">
      <c r="A61" s="87" t="str">
        <f>[1]Preference_Data!A39</f>
        <v>Commiphora 1</v>
      </c>
      <c r="B61" s="243">
        <f>[1]Preference_Data!D39</f>
        <v>0.315</v>
      </c>
      <c r="C61" s="295">
        <f t="shared" si="2"/>
        <v>1.5523066926575697</v>
      </c>
      <c r="D61" s="229">
        <f>[1]Preference_Data!C39</f>
        <v>250</v>
      </c>
      <c r="E61" s="297">
        <f t="shared" si="3"/>
        <v>155.23066926575697</v>
      </c>
      <c r="F61" s="296">
        <f t="shared" si="4"/>
        <v>0.15523066926575696</v>
      </c>
      <c r="G61" s="145">
        <f>[1]Preference_Data!B39</f>
        <v>503.2</v>
      </c>
      <c r="H61" s="42">
        <f t="shared" ref="H61:H84" si="5">(F61*1000)/G61</f>
        <v>0.3084870215933167</v>
      </c>
      <c r="I61" s="71">
        <f t="shared" ref="I61:I84" si="6">(H61*100)</f>
        <v>30.848702159331669</v>
      </c>
      <c r="J61" s="71"/>
      <c r="K61" s="66"/>
    </row>
    <row r="62" spans="1:15" ht="15.75" customHeight="1" x14ac:dyDescent="0.2">
      <c r="A62" s="90" t="str">
        <f>[1]Preference_Data!A40</f>
        <v>Commiphora 2</v>
      </c>
      <c r="B62" s="244">
        <f>[1]Preference_Data!D40</f>
        <v>0.315</v>
      </c>
      <c r="C62" s="295">
        <f t="shared" si="2"/>
        <v>1.5523066926575697</v>
      </c>
      <c r="D62" s="227">
        <f>[1]Preference_Data!C40</f>
        <v>250</v>
      </c>
      <c r="E62" s="297">
        <f t="shared" si="3"/>
        <v>155.23066926575697</v>
      </c>
      <c r="F62" s="296">
        <f t="shared" si="4"/>
        <v>0.15523066926575696</v>
      </c>
      <c r="G62" s="146">
        <f>[1]Preference_Data!B40</f>
        <v>503.4</v>
      </c>
      <c r="H62" s="43">
        <f t="shared" si="5"/>
        <v>0.30836446020213942</v>
      </c>
      <c r="I62" s="71">
        <f t="shared" si="6"/>
        <v>30.836446020213941</v>
      </c>
      <c r="J62" s="71"/>
      <c r="K62" s="66"/>
    </row>
    <row r="63" spans="1:15" ht="15.75" customHeight="1" x14ac:dyDescent="0.2">
      <c r="A63" s="89" t="str">
        <f>[1]Preference_Data!A41</f>
        <v>Commiphora 3</v>
      </c>
      <c r="B63" s="244">
        <f>[1]Preference_Data!D41</f>
        <v>0.33800000000000002</v>
      </c>
      <c r="C63" s="295">
        <f t="shared" si="2"/>
        <v>1.7017543859649122</v>
      </c>
      <c r="D63" s="227">
        <f>[1]Preference_Data!C41</f>
        <v>250</v>
      </c>
      <c r="E63" s="297">
        <f t="shared" si="3"/>
        <v>170.17543859649123</v>
      </c>
      <c r="F63" s="296">
        <f t="shared" si="4"/>
        <v>0.17017543859649123</v>
      </c>
      <c r="G63" s="146">
        <f>[1]Preference_Data!B41</f>
        <v>503.1</v>
      </c>
      <c r="H63" s="44">
        <f t="shared" si="5"/>
        <v>0.33825370422677642</v>
      </c>
      <c r="I63" s="72">
        <f t="shared" si="6"/>
        <v>33.825370422677643</v>
      </c>
      <c r="J63" s="72">
        <f>AVERAGE(I61:I63)</f>
        <v>31.836839534074414</v>
      </c>
      <c r="K63" s="65">
        <f>STDEV(I61:I63)</f>
        <v>1.722129168916597</v>
      </c>
    </row>
    <row r="64" spans="1:15" ht="15.75" customHeight="1" x14ac:dyDescent="0.2">
      <c r="A64" s="91" t="str">
        <f>[1]Preference_Data!A42</f>
        <v>Schinopsis 1</v>
      </c>
      <c r="B64" s="39">
        <f>[1]Preference_Data!D42</f>
        <v>0.51700000000000002</v>
      </c>
      <c r="C64" s="295">
        <f t="shared" si="2"/>
        <v>2.8648473034437947</v>
      </c>
      <c r="D64" s="228">
        <f>[1]Preference_Data!C42</f>
        <v>125</v>
      </c>
      <c r="E64" s="297">
        <f t="shared" si="3"/>
        <v>572.969460688759</v>
      </c>
      <c r="F64" s="296">
        <f t="shared" si="4"/>
        <v>0.57296946068875898</v>
      </c>
      <c r="G64" s="143">
        <f>[1]Preference_Data!B42</f>
        <v>504</v>
      </c>
      <c r="H64" s="39">
        <f t="shared" si="5"/>
        <v>1.1368441680332519</v>
      </c>
      <c r="I64" s="78">
        <f t="shared" si="6"/>
        <v>113.68441680332519</v>
      </c>
      <c r="J64" s="78"/>
      <c r="K64" s="77"/>
    </row>
    <row r="65" spans="1:11" ht="15.75" customHeight="1" x14ac:dyDescent="0.2">
      <c r="A65" s="91" t="str">
        <f>[1]Preference_Data!A43</f>
        <v>Schinopsis 2</v>
      </c>
      <c r="B65" s="40">
        <f>[1]Preference_Data!D43</f>
        <v>0.497</v>
      </c>
      <c r="C65" s="295">
        <f t="shared" si="2"/>
        <v>2.7348927875243665</v>
      </c>
      <c r="D65" s="226">
        <f>[1]Preference_Data!C43</f>
        <v>125</v>
      </c>
      <c r="E65" s="297">
        <f t="shared" si="3"/>
        <v>546.97855750487327</v>
      </c>
      <c r="F65" s="296">
        <f t="shared" si="4"/>
        <v>0.54697855750487323</v>
      </c>
      <c r="G65" s="144">
        <f>[1]Preference_Data!B43</f>
        <v>503.8</v>
      </c>
      <c r="H65" s="40">
        <f t="shared" si="5"/>
        <v>1.0857057512998676</v>
      </c>
      <c r="I65" s="78">
        <f t="shared" si="6"/>
        <v>108.57057512998676</v>
      </c>
      <c r="J65" s="78"/>
      <c r="K65" s="77"/>
    </row>
    <row r="66" spans="1:11" ht="15.75" customHeight="1" x14ac:dyDescent="0.2">
      <c r="A66" s="106" t="str">
        <f>[1]Preference_Data!A44</f>
        <v>Schinopsis 3</v>
      </c>
      <c r="B66" s="40">
        <f>[1]Preference_Data!D44</f>
        <v>0.49199999999999999</v>
      </c>
      <c r="C66" s="295">
        <f t="shared" si="2"/>
        <v>2.7024041585445091</v>
      </c>
      <c r="D66" s="226">
        <f>[1]Preference_Data!C44</f>
        <v>125</v>
      </c>
      <c r="E66" s="297">
        <f t="shared" si="3"/>
        <v>540.48083170890175</v>
      </c>
      <c r="F66" s="296">
        <f t="shared" si="4"/>
        <v>0.54048083170890171</v>
      </c>
      <c r="G66" s="144">
        <f>[1]Preference_Data!B44</f>
        <v>502.7</v>
      </c>
      <c r="H66" s="41">
        <f t="shared" si="5"/>
        <v>1.0751558219791162</v>
      </c>
      <c r="I66" s="75">
        <f t="shared" si="6"/>
        <v>107.51558219791161</v>
      </c>
      <c r="J66" s="75">
        <f>AVERAGE(I64:I66)</f>
        <v>109.92352471040785</v>
      </c>
      <c r="K66" s="70">
        <f>STDEV(I64:I66)</f>
        <v>3.2994673089164306</v>
      </c>
    </row>
    <row r="67" spans="1:11" ht="15.75" customHeight="1" x14ac:dyDescent="0.2">
      <c r="A67" s="87" t="str">
        <f>[1]Preference_Data!A45</f>
        <v xml:space="preserve"> Senegalia b 1</v>
      </c>
      <c r="B67" s="243">
        <f>[1]Preference_Data!D45</f>
        <v>0.17100000000000001</v>
      </c>
      <c r="C67" s="295">
        <f t="shared" si="2"/>
        <v>0.61663417803768683</v>
      </c>
      <c r="D67" s="229">
        <f>[1]Preference_Data!C45</f>
        <v>250</v>
      </c>
      <c r="E67" s="297">
        <f t="shared" si="3"/>
        <v>61.663417803768681</v>
      </c>
      <c r="F67" s="296">
        <f t="shared" si="4"/>
        <v>6.1663417803768682E-2</v>
      </c>
      <c r="G67" s="145">
        <f>[1]Preference_Data!B45</f>
        <v>504.8</v>
      </c>
      <c r="H67" s="42">
        <f t="shared" si="5"/>
        <v>0.12215415571269549</v>
      </c>
      <c r="I67" s="71">
        <f t="shared" si="6"/>
        <v>12.215415571269549</v>
      </c>
      <c r="J67" s="71"/>
      <c r="K67" s="66"/>
    </row>
    <row r="68" spans="1:11" ht="15.75" customHeight="1" x14ac:dyDescent="0.2">
      <c r="A68" s="90" t="str">
        <f>[1]Preference_Data!A46</f>
        <v>Senegalia b 2</v>
      </c>
      <c r="B68" s="244">
        <f>[1]Preference_Data!D46</f>
        <v>0.16300000000000001</v>
      </c>
      <c r="C68" s="295">
        <f t="shared" si="2"/>
        <v>0.56465237166991555</v>
      </c>
      <c r="D68" s="227">
        <f>[1]Preference_Data!C46</f>
        <v>250</v>
      </c>
      <c r="E68" s="297">
        <f t="shared" si="3"/>
        <v>56.46523716699155</v>
      </c>
      <c r="F68" s="296">
        <f t="shared" si="4"/>
        <v>5.6465237166991547E-2</v>
      </c>
      <c r="G68" s="146">
        <f>[1]Preference_Data!B46</f>
        <v>503.9</v>
      </c>
      <c r="H68" s="43">
        <f t="shared" si="5"/>
        <v>0.11205643414763158</v>
      </c>
      <c r="I68" s="71">
        <f t="shared" si="6"/>
        <v>11.205643414763159</v>
      </c>
      <c r="J68" s="71"/>
      <c r="K68" s="66"/>
    </row>
    <row r="69" spans="1:11" ht="15.75" customHeight="1" x14ac:dyDescent="0.2">
      <c r="A69" s="89" t="str">
        <f>[1]Preference_Data!A47</f>
        <v>Senegalia b 3</v>
      </c>
      <c r="B69" s="244">
        <f>[1]Preference_Data!D47</f>
        <v>0.16700000000000001</v>
      </c>
      <c r="C69" s="295">
        <f t="shared" si="2"/>
        <v>0.59064327485380119</v>
      </c>
      <c r="D69" s="227">
        <f>[1]Preference_Data!C47</f>
        <v>250</v>
      </c>
      <c r="E69" s="297">
        <f t="shared" si="3"/>
        <v>59.064327485380119</v>
      </c>
      <c r="F69" s="296">
        <f t="shared" si="4"/>
        <v>5.9064327485380118E-2</v>
      </c>
      <c r="G69" s="146">
        <f>[1]Preference_Data!B47</f>
        <v>502.3</v>
      </c>
      <c r="H69" s="44">
        <f t="shared" si="5"/>
        <v>0.11758775131471255</v>
      </c>
      <c r="I69" s="72">
        <f t="shared" si="6"/>
        <v>11.758775131471255</v>
      </c>
      <c r="J69" s="72">
        <f>AVERAGE(I67:I69)</f>
        <v>11.726611372501322</v>
      </c>
      <c r="K69" s="65">
        <f>STDEV(I67:I69)</f>
        <v>0.50565386635246679</v>
      </c>
    </row>
    <row r="70" spans="1:11" ht="15.75" customHeight="1" x14ac:dyDescent="0.2">
      <c r="A70" s="87" t="str">
        <f>[1]Preference_Data!A48</f>
        <v>Peltogyne 1</v>
      </c>
      <c r="B70" s="243">
        <f>[1]Preference_Data!D48</f>
        <v>0.46100000000000002</v>
      </c>
      <c r="C70" s="295">
        <f t="shared" si="2"/>
        <v>2.5009746588693957</v>
      </c>
      <c r="D70" s="229">
        <f>[1]Preference_Data!C48</f>
        <v>250</v>
      </c>
      <c r="E70" s="297">
        <f t="shared" si="3"/>
        <v>250.09746588693957</v>
      </c>
      <c r="F70" s="296">
        <f t="shared" si="4"/>
        <v>0.2500974658869396</v>
      </c>
      <c r="G70" s="145">
        <f>[1]Preference_Data!B48</f>
        <v>501.8</v>
      </c>
      <c r="H70" s="42">
        <f t="shared" si="5"/>
        <v>0.49840068929242648</v>
      </c>
      <c r="I70" s="71">
        <f t="shared" si="6"/>
        <v>49.840068929242648</v>
      </c>
      <c r="J70" s="71"/>
      <c r="K70" s="66"/>
    </row>
    <row r="71" spans="1:11" ht="15.75" customHeight="1" x14ac:dyDescent="0.2">
      <c r="A71" s="90" t="str">
        <f>[1]Preference_Data!A49</f>
        <v>Peltogyne 2</v>
      </c>
      <c r="B71" s="244">
        <f>[1]Preference_Data!D49</f>
        <v>0.47499999999999998</v>
      </c>
      <c r="C71" s="295">
        <f t="shared" si="2"/>
        <v>2.5919428200129953</v>
      </c>
      <c r="D71" s="227">
        <f>[1]Preference_Data!C49</f>
        <v>250</v>
      </c>
      <c r="E71" s="297">
        <f t="shared" si="3"/>
        <v>259.19428200129954</v>
      </c>
      <c r="F71" s="296">
        <f t="shared" si="4"/>
        <v>0.25919428200129951</v>
      </c>
      <c r="G71" s="146">
        <f>[1]Preference_Data!B49</f>
        <v>503.6</v>
      </c>
      <c r="H71" s="43">
        <f t="shared" si="5"/>
        <v>0.51468284750059479</v>
      </c>
      <c r="I71" s="71">
        <f t="shared" si="6"/>
        <v>51.468284750059482</v>
      </c>
      <c r="J71" s="71"/>
      <c r="K71" s="66"/>
    </row>
    <row r="72" spans="1:11" ht="15.75" customHeight="1" x14ac:dyDescent="0.2">
      <c r="A72" s="89" t="str">
        <f>[1]Preference_Data!A50</f>
        <v>Peltogyne 3</v>
      </c>
      <c r="B72" s="244">
        <f>[1]Preference_Data!D50</f>
        <v>0.48199999999999998</v>
      </c>
      <c r="C72" s="295">
        <f t="shared" si="2"/>
        <v>2.6374269005847952</v>
      </c>
      <c r="D72" s="227">
        <f>[1]Preference_Data!C50</f>
        <v>250</v>
      </c>
      <c r="E72" s="297">
        <f t="shared" si="3"/>
        <v>263.74269005847952</v>
      </c>
      <c r="F72" s="296">
        <f t="shared" si="4"/>
        <v>0.2637426900584795</v>
      </c>
      <c r="G72" s="146">
        <f>[1]Preference_Data!B50</f>
        <v>503.7</v>
      </c>
      <c r="H72" s="44">
        <f t="shared" si="5"/>
        <v>0.52361066122390221</v>
      </c>
      <c r="I72" s="72">
        <f t="shared" si="6"/>
        <v>52.36106612239022</v>
      </c>
      <c r="J72" s="72">
        <f>AVERAGE(I70:I72)</f>
        <v>51.22313993389745</v>
      </c>
      <c r="K72" s="65">
        <f>STDEV(I70:I72)</f>
        <v>1.2782522042354638</v>
      </c>
    </row>
    <row r="73" spans="1:11" ht="15.75" customHeight="1" x14ac:dyDescent="0.2">
      <c r="A73" s="87" t="str">
        <f>[1]Preference_Data!A51</f>
        <v>Piptadenia 1</v>
      </c>
      <c r="B73" s="243">
        <f>[1]Preference_Data!D51</f>
        <v>0.17299999999999999</v>
      </c>
      <c r="C73" s="295">
        <f t="shared" si="2"/>
        <v>0.62962962962962954</v>
      </c>
      <c r="D73" s="229">
        <f>[1]Preference_Data!C51</f>
        <v>250</v>
      </c>
      <c r="E73" s="297">
        <f t="shared" si="3"/>
        <v>62.962962962962955</v>
      </c>
      <c r="F73" s="296">
        <f t="shared" si="4"/>
        <v>6.2962962962962957E-2</v>
      </c>
      <c r="G73" s="145">
        <f>[1]Preference_Data!B51</f>
        <v>503.3</v>
      </c>
      <c r="H73" s="42">
        <f t="shared" si="5"/>
        <v>0.12510026418232259</v>
      </c>
      <c r="I73" s="71">
        <f t="shared" si="6"/>
        <v>12.510026418232259</v>
      </c>
      <c r="J73" s="71"/>
      <c r="K73" s="66"/>
    </row>
    <row r="74" spans="1:11" ht="15.75" customHeight="1" x14ac:dyDescent="0.2">
      <c r="A74" s="90" t="str">
        <f>[1]Preference_Data!A52</f>
        <v>Piptadenia 2</v>
      </c>
      <c r="B74" s="244">
        <f>[1]Preference_Data!D52</f>
        <v>0.17</v>
      </c>
      <c r="C74" s="295">
        <f t="shared" si="2"/>
        <v>0.61013645224171542</v>
      </c>
      <c r="D74" s="227">
        <f>[1]Preference_Data!C52</f>
        <v>250</v>
      </c>
      <c r="E74" s="297">
        <f t="shared" si="3"/>
        <v>61.013645224171547</v>
      </c>
      <c r="F74" s="296">
        <f t="shared" si="4"/>
        <v>6.1013645224171548E-2</v>
      </c>
      <c r="G74" s="146">
        <f>[1]Preference_Data!B52</f>
        <v>502.2</v>
      </c>
      <c r="H74" s="43">
        <f t="shared" si="5"/>
        <v>0.1214927224694774</v>
      </c>
      <c r="I74" s="71">
        <f t="shared" si="6"/>
        <v>12.14927224694774</v>
      </c>
      <c r="J74" s="71"/>
      <c r="K74" s="66"/>
    </row>
    <row r="75" spans="1:11" ht="15.75" customHeight="1" x14ac:dyDescent="0.2">
      <c r="A75" s="89" t="str">
        <f>[1]Preference_Data!A53</f>
        <v>Piptadenia 3</v>
      </c>
      <c r="B75" s="244">
        <f>[1]Preference_Data!D53</f>
        <v>0.17299999999999999</v>
      </c>
      <c r="C75" s="295">
        <f t="shared" si="2"/>
        <v>0.62962962962962954</v>
      </c>
      <c r="D75" s="227">
        <f>[1]Preference_Data!C53</f>
        <v>250</v>
      </c>
      <c r="E75" s="297">
        <f t="shared" si="3"/>
        <v>62.962962962962955</v>
      </c>
      <c r="F75" s="296">
        <f t="shared" si="4"/>
        <v>6.2962962962962957E-2</v>
      </c>
      <c r="G75" s="146">
        <f>[1]Preference_Data!B53</f>
        <v>503.9</v>
      </c>
      <c r="H75" s="44">
        <f t="shared" si="5"/>
        <v>0.12495130574114499</v>
      </c>
      <c r="I75" s="72">
        <f t="shared" si="6"/>
        <v>12.4951305741145</v>
      </c>
      <c r="J75" s="72">
        <f>AVERAGE(I73:I75)</f>
        <v>12.3848097464315</v>
      </c>
      <c r="K75" s="65">
        <f>STDEV(I73:I75)</f>
        <v>0.20411738483111042</v>
      </c>
    </row>
    <row r="76" spans="1:11" ht="15.75" customHeight="1" x14ac:dyDescent="0.2">
      <c r="A76" s="88" t="str">
        <f>[1]Preference_Data!A54</f>
        <v>Byrsonima 1</v>
      </c>
      <c r="B76" s="39">
        <f>[1]Preference_Data!D54</f>
        <v>0.47399999999999998</v>
      </c>
      <c r="C76" s="295">
        <f t="shared" si="2"/>
        <v>2.585445094217024</v>
      </c>
      <c r="D76" s="228">
        <f>[1]Preference_Data!C54</f>
        <v>125</v>
      </c>
      <c r="E76" s="297">
        <f t="shared" si="3"/>
        <v>517.0890188434048</v>
      </c>
      <c r="F76" s="296">
        <f t="shared" si="4"/>
        <v>0.51708901884340475</v>
      </c>
      <c r="G76" s="143">
        <f>[1]Preference_Data!B54</f>
        <v>504.9</v>
      </c>
      <c r="H76" s="39">
        <f t="shared" si="5"/>
        <v>1.0241414514624774</v>
      </c>
      <c r="I76" s="78">
        <f t="shared" si="6"/>
        <v>102.41414514624773</v>
      </c>
      <c r="J76" s="78"/>
      <c r="K76" s="77"/>
    </row>
    <row r="77" spans="1:11" ht="15.75" customHeight="1" x14ac:dyDescent="0.2">
      <c r="A77" s="91" t="str">
        <f>[1]Preference_Data!A55</f>
        <v>Byrsonima 2</v>
      </c>
      <c r="B77" s="40">
        <f>[1]Preference_Data!D55</f>
        <v>0.47599999999999998</v>
      </c>
      <c r="C77" s="295">
        <f t="shared" si="2"/>
        <v>2.5984405458089666</v>
      </c>
      <c r="D77" s="226">
        <f>[1]Preference_Data!C55</f>
        <v>125</v>
      </c>
      <c r="E77" s="297">
        <f t="shared" si="3"/>
        <v>519.68810916179336</v>
      </c>
      <c r="F77" s="296">
        <f t="shared" si="4"/>
        <v>0.51968810916179331</v>
      </c>
      <c r="G77" s="144">
        <f>[1]Preference_Data!B55</f>
        <v>501.3</v>
      </c>
      <c r="H77" s="40">
        <f t="shared" si="5"/>
        <v>1.0366808481184786</v>
      </c>
      <c r="I77" s="78">
        <f t="shared" si="6"/>
        <v>103.66808481184786</v>
      </c>
      <c r="J77" s="78"/>
      <c r="K77" s="77"/>
    </row>
    <row r="78" spans="1:11" ht="15.75" customHeight="1" x14ac:dyDescent="0.2">
      <c r="A78" s="105" t="str">
        <f>[1]Preference_Data!A56</f>
        <v>Byrsonima 3</v>
      </c>
      <c r="B78" s="40">
        <f>[1]Preference_Data!D56</f>
        <v>0.39300000000000002</v>
      </c>
      <c r="C78" s="295">
        <f t="shared" si="2"/>
        <v>2.0591293047433399</v>
      </c>
      <c r="D78" s="226">
        <f>[1]Preference_Data!C56</f>
        <v>125</v>
      </c>
      <c r="E78" s="297">
        <f t="shared" si="3"/>
        <v>411.82586094866798</v>
      </c>
      <c r="F78" s="296">
        <f t="shared" si="4"/>
        <v>0.41182586094866797</v>
      </c>
      <c r="G78" s="144">
        <f>[1]Preference_Data!B56</f>
        <v>500.6</v>
      </c>
      <c r="H78" s="41">
        <f t="shared" si="5"/>
        <v>0.82266452446797433</v>
      </c>
      <c r="I78" s="75">
        <f t="shared" si="6"/>
        <v>82.26645244679743</v>
      </c>
      <c r="J78" s="75">
        <f>AVERAGE(I76:I78)</f>
        <v>96.116227468297666</v>
      </c>
      <c r="K78" s="65">
        <f>STDEV(I76:I78)</f>
        <v>12.01063246797902</v>
      </c>
    </row>
    <row r="79" spans="1:11" ht="15.75" customHeight="1" x14ac:dyDescent="0.2">
      <c r="A79" s="87" t="str">
        <f>[1]Preference_Data!A57</f>
        <v>Erythroxylum 1</v>
      </c>
      <c r="B79" s="243">
        <f>[1]Preference_Data!D57</f>
        <v>0.41799999999999998</v>
      </c>
      <c r="C79" s="295">
        <f t="shared" si="2"/>
        <v>2.221572449642625</v>
      </c>
      <c r="D79" s="229">
        <f>[1]Preference_Data!C57</f>
        <v>250</v>
      </c>
      <c r="E79" s="297">
        <f t="shared" si="3"/>
        <v>222.1572449642625</v>
      </c>
      <c r="F79" s="296">
        <f t="shared" si="4"/>
        <v>0.22215724496426251</v>
      </c>
      <c r="G79" s="145">
        <f>[1]Preference_Data!B57</f>
        <v>504.5</v>
      </c>
      <c r="H79" s="42">
        <f t="shared" si="5"/>
        <v>0.44035132797673437</v>
      </c>
      <c r="I79" s="71">
        <f t="shared" si="6"/>
        <v>44.035132797673441</v>
      </c>
      <c r="J79" s="71"/>
      <c r="K79" s="66"/>
    </row>
    <row r="80" spans="1:11" ht="15.75" customHeight="1" x14ac:dyDescent="0.2">
      <c r="A80" s="90" t="str">
        <f>[1]Preference_Data!A58</f>
        <v>Erythroxylum 2</v>
      </c>
      <c r="B80" s="244">
        <f>[1]Preference_Data!D58</f>
        <v>0.40200000000000002</v>
      </c>
      <c r="C80" s="295">
        <f t="shared" si="2"/>
        <v>2.1176088369070825</v>
      </c>
      <c r="D80" s="227">
        <f>[1]Preference_Data!C58</f>
        <v>250</v>
      </c>
      <c r="E80" s="297">
        <f t="shared" si="3"/>
        <v>211.76088369070825</v>
      </c>
      <c r="F80" s="296">
        <f t="shared" si="4"/>
        <v>0.21176088369070825</v>
      </c>
      <c r="G80" s="146">
        <f>[1]Preference_Data!B58</f>
        <v>504.6</v>
      </c>
      <c r="H80" s="43">
        <f t="shared" si="5"/>
        <v>0.41966088721900169</v>
      </c>
      <c r="I80" s="71">
        <f t="shared" si="6"/>
        <v>41.966088721900171</v>
      </c>
      <c r="J80" s="71"/>
      <c r="K80" s="66"/>
    </row>
    <row r="81" spans="1:15" ht="15.75" customHeight="1" x14ac:dyDescent="0.2">
      <c r="A81" s="89" t="str">
        <f>[1]Preference_Data!A59</f>
        <v>Erythroxylum 3</v>
      </c>
      <c r="B81" s="244">
        <f>[1]Preference_Data!D59</f>
        <v>0.39800000000000002</v>
      </c>
      <c r="C81" s="295">
        <f t="shared" si="2"/>
        <v>2.0916179337231968</v>
      </c>
      <c r="D81" s="227">
        <f>[1]Preference_Data!C59</f>
        <v>250</v>
      </c>
      <c r="E81" s="297">
        <f t="shared" si="3"/>
        <v>209.16179337231969</v>
      </c>
      <c r="F81" s="296">
        <f t="shared" si="4"/>
        <v>0.20916179337231969</v>
      </c>
      <c r="G81" s="146">
        <f>[1]Preference_Data!B59</f>
        <v>504.1</v>
      </c>
      <c r="H81" s="44">
        <f t="shared" si="5"/>
        <v>0.41492123263701586</v>
      </c>
      <c r="I81" s="72">
        <f t="shared" si="6"/>
        <v>41.492123263701586</v>
      </c>
      <c r="J81" s="72">
        <f>AVERAGE(I79:I81)</f>
        <v>42.497781594425071</v>
      </c>
      <c r="K81" s="65">
        <f>STDEV(I79:I81)</f>
        <v>1.3523118558558409</v>
      </c>
    </row>
    <row r="82" spans="1:15" ht="15.75" customHeight="1" x14ac:dyDescent="0.2">
      <c r="A82" s="88" t="str">
        <f>[1]Preference_Data!A60</f>
        <v>Pityrocarpa 1</v>
      </c>
      <c r="B82" s="243">
        <f>[1]Preference_Data!D60</f>
        <v>0.56599999999999995</v>
      </c>
      <c r="C82" s="295">
        <f t="shared" si="2"/>
        <v>3.1832358674463932</v>
      </c>
      <c r="D82" s="229">
        <f>[1]Preference_Data!C60</f>
        <v>250</v>
      </c>
      <c r="E82" s="297">
        <f t="shared" si="3"/>
        <v>318.32358674463933</v>
      </c>
      <c r="F82" s="296">
        <f t="shared" si="4"/>
        <v>0.31832358674463934</v>
      </c>
      <c r="G82" s="145">
        <f>[1]Preference_Data!B60</f>
        <v>502.4</v>
      </c>
      <c r="H82" s="42">
        <f t="shared" si="5"/>
        <v>0.63360586533566743</v>
      </c>
      <c r="I82" s="78">
        <f t="shared" si="6"/>
        <v>63.360586533566746</v>
      </c>
      <c r="J82" s="78"/>
      <c r="K82" s="66"/>
    </row>
    <row r="83" spans="1:15" ht="15.75" customHeight="1" x14ac:dyDescent="0.2">
      <c r="A83" s="91" t="str">
        <f>[1]Preference_Data!A61</f>
        <v>Pityrocarpa 2</v>
      </c>
      <c r="B83" s="244">
        <f>[1]Preference_Data!D61</f>
        <v>0.56699999999999995</v>
      </c>
      <c r="C83" s="295">
        <f t="shared" si="2"/>
        <v>3.1897335932423645</v>
      </c>
      <c r="D83" s="227">
        <f>[1]Preference_Data!C61</f>
        <v>250</v>
      </c>
      <c r="E83" s="297">
        <f t="shared" si="3"/>
        <v>318.97335932423647</v>
      </c>
      <c r="F83" s="296">
        <f t="shared" si="4"/>
        <v>0.31897335932423648</v>
      </c>
      <c r="G83" s="146">
        <f>[1]Preference_Data!B61</f>
        <v>502.6</v>
      </c>
      <c r="H83" s="43">
        <f t="shared" si="5"/>
        <v>0.63464655655439006</v>
      </c>
      <c r="I83" s="78">
        <f t="shared" si="6"/>
        <v>63.464655655439003</v>
      </c>
      <c r="J83" s="78"/>
      <c r="K83" s="66"/>
    </row>
    <row r="84" spans="1:15" ht="15.75" customHeight="1" x14ac:dyDescent="0.2">
      <c r="A84" s="105" t="str">
        <f>[1]Preference_Data!A62</f>
        <v>Pityrocarpa 3</v>
      </c>
      <c r="B84" s="245">
        <f>[1]Preference_Data!D62</f>
        <v>0.56000000000000005</v>
      </c>
      <c r="C84" s="295">
        <f t="shared" si="2"/>
        <v>3.1442495126705654</v>
      </c>
      <c r="D84" s="230">
        <f>[1]Preference_Data!C62</f>
        <v>250</v>
      </c>
      <c r="E84" s="297">
        <f t="shared" si="3"/>
        <v>314.42495126705654</v>
      </c>
      <c r="F84" s="296">
        <f t="shared" si="4"/>
        <v>0.31442495126705655</v>
      </c>
      <c r="G84" s="147">
        <f>[1]Preference_Data!B62</f>
        <v>502.9</v>
      </c>
      <c r="H84" s="44">
        <f t="shared" si="5"/>
        <v>0.62522360562150836</v>
      </c>
      <c r="I84" s="75">
        <f t="shared" si="6"/>
        <v>62.522360562150837</v>
      </c>
      <c r="J84" s="75">
        <f>AVERAGE(I82:I84)</f>
        <v>63.11586758371886</v>
      </c>
      <c r="K84" s="65">
        <f>STDEV(I82:I84)</f>
        <v>0.51661933182927522</v>
      </c>
      <c r="L84" s="44">
        <f>AVERAGE(J57,J60,J63,J66,J69,J72,J75,J78,J81,J84)</f>
        <v>56.440455269777161</v>
      </c>
      <c r="M84" s="44">
        <f>STDEV(J57,J60,J63,J66,J69,J72,J75,J78,J81,J84)</f>
        <v>40.426798052380249</v>
      </c>
      <c r="N84" s="241"/>
      <c r="O84" s="242"/>
    </row>
    <row r="85" spans="1:15" ht="15.75" customHeight="1" x14ac:dyDescent="0.2">
      <c r="B85" s="37"/>
      <c r="C85" s="9"/>
      <c r="D85" s="12"/>
      <c r="E85" s="38"/>
      <c r="F85" s="11"/>
      <c r="G85" s="40"/>
      <c r="H85" s="43"/>
    </row>
    <row r="86" spans="1:15" ht="15.75" customHeight="1" x14ac:dyDescent="0.2">
      <c r="B86" s="37"/>
      <c r="C86" s="9"/>
      <c r="D86" s="12"/>
      <c r="E86" s="38"/>
      <c r="F86" s="11"/>
      <c r="G86" s="40"/>
      <c r="H86" s="43"/>
    </row>
    <row r="87" spans="1:15" ht="15.75" customHeight="1" x14ac:dyDescent="0.2">
      <c r="B87" s="37"/>
      <c r="C87" s="9"/>
      <c r="D87" s="12"/>
      <c r="E87" s="38"/>
      <c r="F87" s="11"/>
      <c r="G87" s="40"/>
      <c r="H87" s="43"/>
    </row>
    <row r="88" spans="1:15" ht="15.75" customHeight="1" x14ac:dyDescent="0.2">
      <c r="B88" s="37"/>
      <c r="C88" s="9"/>
      <c r="D88" s="9"/>
      <c r="E88" s="37"/>
      <c r="F88" s="11"/>
      <c r="G88" s="43"/>
      <c r="H88" s="43"/>
    </row>
    <row r="89" spans="1:15" ht="15.75" customHeight="1" x14ac:dyDescent="0.2">
      <c r="B89" s="37"/>
      <c r="C89" s="9"/>
      <c r="D89" s="9"/>
      <c r="E89" s="37"/>
      <c r="F89" s="11"/>
      <c r="G89" s="43"/>
      <c r="H89" s="43"/>
    </row>
    <row r="90" spans="1:15" ht="15.75" customHeight="1" x14ac:dyDescent="0.2">
      <c r="B90" s="37"/>
      <c r="C90" s="9"/>
      <c r="D90" s="9"/>
      <c r="E90" s="37"/>
      <c r="F90" s="11"/>
      <c r="G90" s="43"/>
      <c r="H90" s="43"/>
    </row>
    <row r="91" spans="1:15" ht="15.75" customHeight="1" x14ac:dyDescent="0.2">
      <c r="B91" s="37"/>
      <c r="C91" s="9"/>
      <c r="D91" s="12"/>
      <c r="E91" s="38"/>
      <c r="F91" s="11"/>
      <c r="G91" s="40"/>
      <c r="H91" s="43"/>
    </row>
    <row r="92" spans="1:15" ht="15.75" customHeight="1" x14ac:dyDescent="0.2">
      <c r="B92" s="37"/>
      <c r="C92" s="9"/>
      <c r="D92" s="12"/>
      <c r="E92" s="38"/>
      <c r="F92" s="11"/>
      <c r="G92" s="40"/>
      <c r="H92" s="43"/>
    </row>
    <row r="93" spans="1:15" ht="15.75" customHeight="1" x14ac:dyDescent="0.2">
      <c r="B93" s="37"/>
      <c r="C93" s="9"/>
      <c r="D93" s="12"/>
      <c r="E93" s="38"/>
      <c r="F93" s="11"/>
      <c r="G93" s="40"/>
      <c r="H93" s="43"/>
    </row>
    <row r="94" spans="1:15" ht="15.75" customHeight="1" x14ac:dyDescent="0.2">
      <c r="B94" s="37"/>
      <c r="C94" s="9"/>
      <c r="D94" s="12"/>
      <c r="E94" s="38"/>
      <c r="F94" s="11"/>
      <c r="G94" s="40"/>
      <c r="H94" s="43"/>
    </row>
    <row r="95" spans="1:15" ht="15.75" customHeight="1" x14ac:dyDescent="0.2">
      <c r="B95" s="37"/>
      <c r="C95" s="9"/>
      <c r="D95" s="12"/>
      <c r="E95" s="38"/>
      <c r="F95" s="11"/>
      <c r="G95" s="40"/>
      <c r="H95" s="43"/>
    </row>
    <row r="96" spans="1:15" ht="15.75" customHeight="1" x14ac:dyDescent="0.2">
      <c r="B96" s="37"/>
      <c r="C96" s="9"/>
      <c r="D96" s="12"/>
      <c r="E96" s="38"/>
      <c r="F96" s="11"/>
      <c r="G96" s="40"/>
      <c r="H96" s="43"/>
    </row>
    <row r="97" spans="2:8" ht="15.75" customHeight="1" x14ac:dyDescent="0.2">
      <c r="B97" s="37"/>
      <c r="C97" s="9"/>
      <c r="D97" s="9"/>
      <c r="E97" s="37"/>
      <c r="F97" s="11"/>
      <c r="G97" s="43"/>
      <c r="H97" s="43"/>
    </row>
    <row r="98" spans="2:8" ht="15.75" customHeight="1" x14ac:dyDescent="0.2">
      <c r="B98" s="37"/>
      <c r="C98" s="9"/>
      <c r="D98" s="9"/>
      <c r="E98" s="37"/>
      <c r="F98" s="11"/>
      <c r="G98" s="43"/>
      <c r="H98" s="43"/>
    </row>
    <row r="99" spans="2:8" ht="15.75" customHeight="1" x14ac:dyDescent="0.2">
      <c r="B99" s="37"/>
      <c r="C99" s="9"/>
      <c r="D99" s="9"/>
      <c r="E99" s="37"/>
      <c r="F99" s="11"/>
      <c r="G99" s="43"/>
      <c r="H99" s="43"/>
    </row>
    <row r="100" spans="2:8" ht="15.75" customHeight="1" x14ac:dyDescent="0.2">
      <c r="C100" s="9"/>
    </row>
  </sheetData>
  <pageMargins left="0" right="0" top="0" bottom="0" header="0" footer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E07C2-CA10-4E13-B982-AC4F10A2E268}">
  <sheetPr>
    <outlinePr summaryBelow="0" summaryRight="0"/>
  </sheetPr>
  <dimension ref="A1:T100"/>
  <sheetViews>
    <sheetView topLeftCell="A24" workbookViewId="0">
      <pane xSplit="1" topLeftCell="B1" activePane="topRight" state="frozen"/>
      <selection pane="topRight" activeCell="N25" sqref="N25:N84"/>
    </sheetView>
  </sheetViews>
  <sheetFormatPr baseColWidth="10" defaultColWidth="12.5" defaultRowHeight="15.75" customHeight="1" x14ac:dyDescent="0.2"/>
  <cols>
    <col min="1" max="1" width="19" style="1" customWidth="1"/>
    <col min="2" max="2" width="23.1640625" style="1" customWidth="1"/>
    <col min="3" max="3" width="22.6640625" style="1" customWidth="1"/>
    <col min="4" max="4" width="21.83203125" style="1" customWidth="1"/>
    <col min="5" max="5" width="32.5" style="1" customWidth="1"/>
    <col min="6" max="6" width="20.33203125" style="1" customWidth="1"/>
    <col min="7" max="7" width="19.33203125" style="1" customWidth="1"/>
    <col min="8" max="8" width="23.5" style="1" customWidth="1"/>
    <col min="9" max="9" width="18.33203125" style="1" customWidth="1"/>
    <col min="10" max="10" width="12" style="1" customWidth="1"/>
    <col min="11" max="11" width="15.83203125" style="1" customWidth="1"/>
    <col min="12" max="13" width="23.5" style="1" customWidth="1"/>
    <col min="14" max="14" width="22.5" style="1" customWidth="1"/>
    <col min="15" max="15" width="12.5" style="1"/>
    <col min="16" max="16" width="15.1640625" style="1" customWidth="1"/>
    <col min="17" max="16384" width="12.5" style="1"/>
  </cols>
  <sheetData>
    <row r="1" spans="1:5" ht="16" x14ac:dyDescent="0.2">
      <c r="A1" s="7"/>
      <c r="B1" s="7" t="s">
        <v>69</v>
      </c>
      <c r="C1" s="7"/>
      <c r="D1" s="7"/>
      <c r="E1" s="7"/>
    </row>
    <row r="2" spans="1:5" ht="16" x14ac:dyDescent="0.2">
      <c r="A2" s="7"/>
      <c r="B2" s="7" t="s">
        <v>70</v>
      </c>
      <c r="C2" s="7"/>
      <c r="D2" s="7"/>
      <c r="E2" s="7"/>
    </row>
    <row r="3" spans="1:5" ht="16" x14ac:dyDescent="0.2">
      <c r="A3" s="7"/>
      <c r="B3" s="7" t="s">
        <v>71</v>
      </c>
      <c r="C3" s="7"/>
      <c r="D3" s="7"/>
      <c r="E3" s="7"/>
    </row>
    <row r="4" spans="1:5" ht="16" x14ac:dyDescent="0.2">
      <c r="A4" s="7"/>
      <c r="B4" s="7" t="s">
        <v>72</v>
      </c>
      <c r="C4" s="7"/>
      <c r="D4" s="7"/>
      <c r="E4" s="7"/>
    </row>
    <row r="5" spans="1:5" ht="16" x14ac:dyDescent="0.2">
      <c r="A5" s="7"/>
      <c r="B5" s="7" t="s">
        <v>73</v>
      </c>
      <c r="C5" s="7"/>
      <c r="D5" s="7"/>
      <c r="E5" s="7"/>
    </row>
    <row r="6" spans="1:5" ht="16" x14ac:dyDescent="0.2">
      <c r="A6" s="7"/>
      <c r="B6" s="7"/>
      <c r="D6" s="7" t="s">
        <v>74</v>
      </c>
      <c r="E6" s="7" t="s">
        <v>75</v>
      </c>
    </row>
    <row r="7" spans="1:5" ht="16" x14ac:dyDescent="0.2">
      <c r="A7" s="7"/>
      <c r="B7" s="7"/>
      <c r="C7" s="8" t="s">
        <v>76</v>
      </c>
      <c r="D7" s="8">
        <v>0</v>
      </c>
      <c r="E7" s="8">
        <v>4.4999999999999998E-2</v>
      </c>
    </row>
    <row r="8" spans="1:5" ht="15.75" customHeight="1" x14ac:dyDescent="0.2">
      <c r="A8" s="7"/>
      <c r="B8" s="7"/>
      <c r="D8" s="1">
        <v>0.1</v>
      </c>
      <c r="E8" s="1">
        <v>7.0999999999999994E-2</v>
      </c>
    </row>
    <row r="9" spans="1:5" ht="16" x14ac:dyDescent="0.2">
      <c r="D9" s="7">
        <v>0.5</v>
      </c>
      <c r="E9" s="7">
        <v>0.17699999999999999</v>
      </c>
    </row>
    <row r="10" spans="1:5" ht="16" x14ac:dyDescent="0.2">
      <c r="A10" s="7"/>
      <c r="B10" s="7"/>
      <c r="D10" s="1">
        <v>1.5</v>
      </c>
      <c r="E10" s="1">
        <v>0.34899999999999998</v>
      </c>
    </row>
    <row r="11" spans="1:5" ht="16" x14ac:dyDescent="0.2">
      <c r="D11" s="1">
        <v>2.5</v>
      </c>
      <c r="E11" s="1">
        <v>0.48299999999999998</v>
      </c>
    </row>
    <row r="12" spans="1:5" ht="16" x14ac:dyDescent="0.2">
      <c r="D12" s="1">
        <v>3.5</v>
      </c>
      <c r="E12" s="1">
        <v>0.57799999999999996</v>
      </c>
    </row>
    <row r="13" spans="1:5" ht="16" x14ac:dyDescent="0.2">
      <c r="D13" s="1">
        <v>4.5</v>
      </c>
      <c r="E13" s="1">
        <v>0.60299999999999998</v>
      </c>
    </row>
    <row r="14" spans="1:5" ht="16" x14ac:dyDescent="0.2">
      <c r="A14" s="7"/>
      <c r="B14" s="7"/>
    </row>
    <row r="15" spans="1:5" ht="16" x14ac:dyDescent="0.2"/>
    <row r="16" spans="1:5" ht="15.75" customHeight="1" x14ac:dyDescent="0.2">
      <c r="A16" s="7"/>
      <c r="B16" s="7"/>
    </row>
    <row r="17" spans="1:16" ht="15.75" customHeight="1" x14ac:dyDescent="0.2">
      <c r="A17" s="7"/>
      <c r="B17" s="7"/>
    </row>
    <row r="21" spans="1:16" ht="15.75" customHeight="1" x14ac:dyDescent="0.2">
      <c r="C21" s="1" t="s">
        <v>77</v>
      </c>
    </row>
    <row r="23" spans="1:16" ht="15.75" customHeight="1" x14ac:dyDescent="0.2">
      <c r="A23" s="7"/>
      <c r="B23" s="73" t="s">
        <v>6</v>
      </c>
      <c r="C23" s="45"/>
      <c r="D23" s="10"/>
      <c r="E23" s="3"/>
      <c r="J23" s="2"/>
      <c r="K23" s="2"/>
      <c r="L23" s="317" t="s">
        <v>84</v>
      </c>
      <c r="M23" s="318"/>
      <c r="N23" s="318"/>
      <c r="O23" s="318"/>
      <c r="P23" s="318"/>
    </row>
    <row r="24" spans="1:16" ht="15.75" customHeight="1" x14ac:dyDescent="0.2">
      <c r="A24" s="104" t="s">
        <v>3</v>
      </c>
      <c r="B24" s="86" t="s">
        <v>85</v>
      </c>
      <c r="C24" s="93" t="s">
        <v>86</v>
      </c>
      <c r="D24" s="94" t="s">
        <v>79</v>
      </c>
      <c r="E24" s="95" t="s">
        <v>87</v>
      </c>
      <c r="F24" s="111" t="s">
        <v>88</v>
      </c>
      <c r="G24" s="231" t="s">
        <v>4</v>
      </c>
      <c r="H24" s="5" t="s">
        <v>89</v>
      </c>
      <c r="I24" s="112" t="s">
        <v>90</v>
      </c>
      <c r="J24" s="102" t="s">
        <v>7</v>
      </c>
      <c r="K24" s="103" t="s">
        <v>8</v>
      </c>
      <c r="L24" s="117" t="str">
        <f>[3]Phenol_calculations!H24</f>
        <v>FT quantity in 1 g (1000 mg)</v>
      </c>
      <c r="M24" s="117" t="str">
        <f>H24</f>
        <v>FR quantity in 1 g</v>
      </c>
      <c r="N24" s="118" t="s">
        <v>91</v>
      </c>
      <c r="O24" s="102" t="s">
        <v>7</v>
      </c>
      <c r="P24" s="103" t="s">
        <v>8</v>
      </c>
    </row>
    <row r="25" spans="1:16" ht="15.75" customHeight="1" x14ac:dyDescent="0.2">
      <c r="A25" s="210" t="str">
        <f>[1]Preference_Data!A3</f>
        <v>Myracrodun 1</v>
      </c>
      <c r="B25" s="97">
        <f>[1]Preference_Data!H3</f>
        <v>0.50800000000000001</v>
      </c>
      <c r="C25" s="97">
        <f>((B25-0.0761)/0.1539)</f>
        <v>2.8063677712800517</v>
      </c>
      <c r="D25" s="125">
        <f>[1]Preference_Data!G3</f>
        <v>375</v>
      </c>
      <c r="E25" s="39">
        <f t="shared" ref="E25:E33" si="0">(C25*25000)/D25</f>
        <v>187.09118475200344</v>
      </c>
      <c r="F25" s="97">
        <f t="shared" ref="F25:F60" si="1">(E25/1000)</f>
        <v>0.18709118475200345</v>
      </c>
      <c r="G25" s="143">
        <f>[1]Preference_Data!B3</f>
        <v>501.7</v>
      </c>
      <c r="H25" s="39">
        <f t="shared" ref="H25:H60" si="2">(F25*1000)/G25</f>
        <v>0.37291446033885478</v>
      </c>
      <c r="I25" s="97">
        <f t="shared" ref="I25:I60" si="3">(H25*100)</f>
        <v>37.291446033885478</v>
      </c>
      <c r="J25" s="115"/>
      <c r="K25" s="97"/>
      <c r="L25" s="97">
        <f>[3]Phenol_calculations!H25</f>
        <v>1.1550073479863072</v>
      </c>
      <c r="M25" s="97">
        <f>H25</f>
        <v>0.37291446033885478</v>
      </c>
      <c r="N25" s="97">
        <f>(L25-M25)*100</f>
        <v>78.209288764745239</v>
      </c>
      <c r="O25" s="97"/>
      <c r="P25" s="76"/>
    </row>
    <row r="26" spans="1:16" ht="15.75" customHeight="1" x14ac:dyDescent="0.2">
      <c r="A26" s="91" t="str">
        <f>[1]Preference_Data!A4</f>
        <v>Myracrodun 2</v>
      </c>
      <c r="B26" s="97">
        <f>[1]Preference_Data!H4</f>
        <v>0.50700000000000001</v>
      </c>
      <c r="C26" s="97">
        <f t="shared" ref="C26:C84" si="4">((B26-0.0761)/0.1539)</f>
        <v>2.7998700454840804</v>
      </c>
      <c r="D26" s="209">
        <f>[1]Preference_Data!G4</f>
        <v>375</v>
      </c>
      <c r="E26" s="40">
        <f t="shared" si="0"/>
        <v>186.65800303227203</v>
      </c>
      <c r="F26" s="40">
        <f t="shared" si="1"/>
        <v>0.18665800303227204</v>
      </c>
      <c r="G26" s="144">
        <f>[1]Preference_Data!B4</f>
        <v>503.5</v>
      </c>
      <c r="H26" s="40">
        <f t="shared" si="2"/>
        <v>0.37072095934910038</v>
      </c>
      <c r="I26" s="40">
        <f t="shared" si="3"/>
        <v>37.072095934910038</v>
      </c>
      <c r="J26" s="211"/>
      <c r="K26" s="40"/>
      <c r="L26" s="40">
        <f>[3]Phenol_calculations!H26</f>
        <v>1.1689453874857803</v>
      </c>
      <c r="M26" s="40">
        <f t="shared" ref="M26:M84" si="5">H26</f>
        <v>0.37072095934910038</v>
      </c>
      <c r="N26" s="40">
        <f t="shared" ref="N26:N84" si="6">(L26-M26)*100</f>
        <v>79.82244281366799</v>
      </c>
      <c r="O26" s="40"/>
      <c r="P26" s="40"/>
    </row>
    <row r="27" spans="1:16" ht="15.75" customHeight="1" x14ac:dyDescent="0.2">
      <c r="A27" s="110" t="str">
        <f>[1]Preference_Data!A5</f>
        <v>Myracrodun 3</v>
      </c>
      <c r="B27" s="97">
        <f>[1]Preference_Data!H5</f>
        <v>0.48399999999999999</v>
      </c>
      <c r="C27" s="97">
        <f t="shared" si="4"/>
        <v>2.6504223521767378</v>
      </c>
      <c r="D27" s="126">
        <f>[1]Preference_Data!G5</f>
        <v>375</v>
      </c>
      <c r="E27" s="41">
        <f t="shared" si="0"/>
        <v>176.69482347844917</v>
      </c>
      <c r="F27" s="78">
        <f t="shared" si="1"/>
        <v>0.17669482347844917</v>
      </c>
      <c r="G27" s="144">
        <f>[1]Preference_Data!B5</f>
        <v>504.7</v>
      </c>
      <c r="H27" s="40">
        <f t="shared" si="2"/>
        <v>0.35009871899831418</v>
      </c>
      <c r="I27" s="78">
        <f t="shared" si="3"/>
        <v>35.009871899831417</v>
      </c>
      <c r="J27" s="80">
        <f>AVERAGE(I25:I27)</f>
        <v>36.457804622875642</v>
      </c>
      <c r="K27" s="75">
        <f>STDEV(I25:I27)</f>
        <v>1.2587336868165711</v>
      </c>
      <c r="L27" s="75">
        <f>[3]Phenol_calculations!H27</f>
        <v>1.1687409307673562</v>
      </c>
      <c r="M27" s="75">
        <f t="shared" si="5"/>
        <v>0.35009871899831418</v>
      </c>
      <c r="N27" s="75">
        <f t="shared" si="6"/>
        <v>81.864221176904195</v>
      </c>
      <c r="O27" s="75">
        <f>AVERAGE(N25:N27)</f>
        <v>79.965317585105808</v>
      </c>
      <c r="P27" s="70">
        <f>STDEV(N25:N27)</f>
        <v>1.8316502489824793</v>
      </c>
    </row>
    <row r="28" spans="1:16" ht="15.75" customHeight="1" x14ac:dyDescent="0.2">
      <c r="A28" s="109" t="str">
        <f>[1]Preference_Data!A6</f>
        <v>Libdidia 1</v>
      </c>
      <c r="B28" s="97">
        <f>[1]Preference_Data!H6</f>
        <v>8.3000000000000004E-2</v>
      </c>
      <c r="C28" s="97">
        <f t="shared" si="4"/>
        <v>4.4834307992202747E-2</v>
      </c>
      <c r="D28" s="125">
        <f>[1]Preference_Data!G6</f>
        <v>375</v>
      </c>
      <c r="E28" s="40">
        <f t="shared" si="0"/>
        <v>2.9889538661468498</v>
      </c>
      <c r="F28" s="97">
        <f t="shared" si="1"/>
        <v>2.9889538661468499E-3</v>
      </c>
      <c r="G28" s="143">
        <f>[1]Preference_Data!B6</f>
        <v>501.9</v>
      </c>
      <c r="H28" s="39">
        <f t="shared" si="2"/>
        <v>5.9552776771206409E-3</v>
      </c>
      <c r="I28" s="97">
        <f t="shared" si="3"/>
        <v>0.59552776771206406</v>
      </c>
      <c r="J28" s="115"/>
      <c r="K28" s="97"/>
      <c r="L28" s="78">
        <f>[3]Phenol_calculations!H28</f>
        <v>0.81535519153273439</v>
      </c>
      <c r="M28" s="78">
        <f>H28</f>
        <v>5.9552776771206409E-3</v>
      </c>
      <c r="N28" s="78">
        <f t="shared" si="6"/>
        <v>80.93999138556137</v>
      </c>
      <c r="O28" s="97"/>
      <c r="P28" s="76"/>
    </row>
    <row r="29" spans="1:16" ht="15.75" customHeight="1" x14ac:dyDescent="0.2">
      <c r="A29" s="91" t="str">
        <f>[1]Preference_Data!A7</f>
        <v>Libdidia 2</v>
      </c>
      <c r="B29" s="97">
        <f>[1]Preference_Data!H7</f>
        <v>7.4999999999999997E-2</v>
      </c>
      <c r="C29" s="97">
        <f t="shared" si="4"/>
        <v>-7.1474983755685749E-3</v>
      </c>
      <c r="D29" s="209">
        <f>[1]Preference_Data!G7</f>
        <v>375</v>
      </c>
      <c r="E29" s="40">
        <f t="shared" si="0"/>
        <v>-0.47649989170457169</v>
      </c>
      <c r="F29" s="40">
        <f t="shared" si="1"/>
        <v>-4.7649989170457169E-4</v>
      </c>
      <c r="G29" s="144">
        <f>[1]Preference_Data!B7</f>
        <v>500.7</v>
      </c>
      <c r="H29" s="40">
        <f t="shared" si="2"/>
        <v>-9.5166744898057061E-4</v>
      </c>
      <c r="I29" s="40">
        <f t="shared" si="3"/>
        <v>-9.5166744898057057E-2</v>
      </c>
      <c r="J29" s="211"/>
      <c r="K29" s="40"/>
      <c r="L29" s="40">
        <f>[3]Phenol_calculations!H29</f>
        <v>0.81990476490807607</v>
      </c>
      <c r="M29" s="40">
        <f>H29</f>
        <v>-9.5166744898057061E-4</v>
      </c>
      <c r="N29" s="40">
        <f t="shared" si="6"/>
        <v>82.08564323570566</v>
      </c>
      <c r="O29" s="40"/>
      <c r="P29" s="40"/>
    </row>
    <row r="30" spans="1:16" ht="15.75" customHeight="1" x14ac:dyDescent="0.2">
      <c r="A30" s="110" t="str">
        <f>[1]Preference_Data!A8</f>
        <v>Libdidia 3</v>
      </c>
      <c r="B30" s="97">
        <f>[1]Preference_Data!H8</f>
        <v>8.8999999999999996E-2</v>
      </c>
      <c r="C30" s="97">
        <f t="shared" si="4"/>
        <v>8.3820662768031157E-2</v>
      </c>
      <c r="D30" s="126">
        <f>[1]Preference_Data!G8</f>
        <v>375</v>
      </c>
      <c r="E30" s="41">
        <f t="shared" si="0"/>
        <v>5.588044184535411</v>
      </c>
      <c r="F30" s="78">
        <f t="shared" si="1"/>
        <v>5.5880441845354107E-3</v>
      </c>
      <c r="G30" s="144">
        <f>[1]Preference_Data!B8</f>
        <v>503.7</v>
      </c>
      <c r="H30" s="40">
        <f t="shared" si="2"/>
        <v>1.109399282218664E-2</v>
      </c>
      <c r="I30" s="78">
        <f t="shared" si="3"/>
        <v>1.109399282218664</v>
      </c>
      <c r="J30" s="80">
        <f>AVERAGE(I28:I30)</f>
        <v>0.5365867683442237</v>
      </c>
      <c r="K30" s="75">
        <f>STDEV(I28:I30)</f>
        <v>0.60444218869615651</v>
      </c>
      <c r="L30" s="75">
        <f>[3]Phenol_calculations!H30</f>
        <v>0.83308146099629476</v>
      </c>
      <c r="M30" s="75">
        <f t="shared" si="5"/>
        <v>1.109399282218664E-2</v>
      </c>
      <c r="N30" s="75">
        <f t="shared" si="6"/>
        <v>82.198746817410822</v>
      </c>
      <c r="O30" s="75">
        <f>AVERAGE(N28:N30)</f>
        <v>81.741460479559294</v>
      </c>
      <c r="P30" s="70">
        <f>STDEV(N28:N30)</f>
        <v>0.69639258793012115</v>
      </c>
    </row>
    <row r="31" spans="1:16" ht="15.75" customHeight="1" x14ac:dyDescent="0.2">
      <c r="A31" s="109" t="str">
        <f>[1]Preference_Data!A9</f>
        <v>Anadenanthera 1</v>
      </c>
      <c r="B31" s="97">
        <f>[1]Preference_Data!H9</f>
        <v>0.13800000000000001</v>
      </c>
      <c r="C31" s="97">
        <f t="shared" si="4"/>
        <v>0.40220922677063031</v>
      </c>
      <c r="D31" s="125">
        <f>[1]Preference_Data!G9</f>
        <v>375</v>
      </c>
      <c r="E31" s="78">
        <f t="shared" si="0"/>
        <v>26.813948451375357</v>
      </c>
      <c r="F31" s="97">
        <f t="shared" si="1"/>
        <v>2.6813948451375358E-2</v>
      </c>
      <c r="G31" s="143">
        <f>[1]Preference_Data!B9</f>
        <v>504.2</v>
      </c>
      <c r="H31" s="39">
        <f t="shared" si="2"/>
        <v>5.31811750324779E-2</v>
      </c>
      <c r="I31" s="97">
        <f t="shared" si="3"/>
        <v>5.3181175032477901</v>
      </c>
      <c r="J31" s="116"/>
      <c r="K31" s="78"/>
      <c r="L31" s="78">
        <f>[3]Phenol_calculations!H31</f>
        <v>1.2755749688323086</v>
      </c>
      <c r="M31" s="78">
        <f t="shared" si="5"/>
        <v>5.31811750324779E-2</v>
      </c>
      <c r="N31" s="78">
        <f t="shared" si="6"/>
        <v>122.23937937998306</v>
      </c>
      <c r="O31" s="78"/>
      <c r="P31" s="77"/>
    </row>
    <row r="32" spans="1:16" ht="15.75" customHeight="1" x14ac:dyDescent="0.2">
      <c r="A32" s="91" t="str">
        <f>[1]Preference_Data!A10</f>
        <v>Anadenanthera 2</v>
      </c>
      <c r="B32" s="97">
        <f>[1]Preference_Data!H10</f>
        <v>0.13500000000000001</v>
      </c>
      <c r="C32" s="97">
        <f t="shared" si="4"/>
        <v>0.38271604938271608</v>
      </c>
      <c r="D32" s="209">
        <f>[1]Preference_Data!G10</f>
        <v>375</v>
      </c>
      <c r="E32" s="40">
        <f t="shared" si="0"/>
        <v>25.514403292181072</v>
      </c>
      <c r="F32" s="40">
        <f t="shared" si="1"/>
        <v>2.5514403292181072E-2</v>
      </c>
      <c r="G32" s="144">
        <f>[1]Preference_Data!B10</f>
        <v>503</v>
      </c>
      <c r="H32" s="40">
        <f t="shared" si="2"/>
        <v>5.0724459825409685E-2</v>
      </c>
      <c r="I32" s="40">
        <f t="shared" si="3"/>
        <v>5.0724459825409687</v>
      </c>
      <c r="J32" s="211"/>
      <c r="K32" s="40"/>
      <c r="L32" s="40">
        <f>[3]Phenol_calculations!H32</f>
        <v>1.2657001461019457</v>
      </c>
      <c r="M32" s="40">
        <f t="shared" si="5"/>
        <v>5.0724459825409685E-2</v>
      </c>
      <c r="N32" s="40">
        <f t="shared" si="6"/>
        <v>121.49756862765359</v>
      </c>
      <c r="O32" s="40"/>
      <c r="P32" s="40"/>
    </row>
    <row r="33" spans="1:16" ht="15.75" customHeight="1" x14ac:dyDescent="0.2">
      <c r="A33" s="110" t="str">
        <f>[1]Preference_Data!A11</f>
        <v>Anadenanthera 3</v>
      </c>
      <c r="B33" s="97">
        <f>[1]Preference_Data!H11</f>
        <v>0.13200000000000001</v>
      </c>
      <c r="C33" s="97">
        <f t="shared" si="4"/>
        <v>0.36322287199480185</v>
      </c>
      <c r="D33" s="126">
        <f>[1]Preference_Data!G11</f>
        <v>375</v>
      </c>
      <c r="E33" s="75">
        <f t="shared" si="0"/>
        <v>24.214858132986787</v>
      </c>
      <c r="F33" s="75">
        <f t="shared" si="1"/>
        <v>2.4214858132986787E-2</v>
      </c>
      <c r="G33" s="144">
        <f>[1]Preference_Data!B11</f>
        <v>502.4</v>
      </c>
      <c r="H33" s="41">
        <f t="shared" si="2"/>
        <v>4.8198364118206188E-2</v>
      </c>
      <c r="I33" s="75">
        <f t="shared" si="3"/>
        <v>4.8198364118206189</v>
      </c>
      <c r="J33" s="80">
        <f>AVERAGE(I31:I33)</f>
        <v>5.0701332992031256</v>
      </c>
      <c r="K33" s="75">
        <f>STDEV(I31:I33)</f>
        <v>0.24914859601576941</v>
      </c>
      <c r="L33" s="75">
        <f>[3]Phenol_calculations!H33</f>
        <v>1.2723850792350067</v>
      </c>
      <c r="M33" s="75">
        <f t="shared" si="5"/>
        <v>4.8198364118206188E-2</v>
      </c>
      <c r="N33" s="75">
        <f t="shared" si="6"/>
        <v>122.41867151168005</v>
      </c>
      <c r="O33" s="75">
        <f>AVERAGE(N31:N33)</f>
        <v>122.05187317310556</v>
      </c>
      <c r="P33" s="70">
        <f>STDEV(N31:N33)</f>
        <v>0.48834062287879781</v>
      </c>
    </row>
    <row r="34" spans="1:16" ht="15.75" customHeight="1" x14ac:dyDescent="0.2">
      <c r="A34" s="109" t="str">
        <f>[1]Preference_Data!A12</f>
        <v>Ximenia 1</v>
      </c>
      <c r="B34" s="97">
        <f>[1]Preference_Data!H12</f>
        <v>0.33300000000000002</v>
      </c>
      <c r="C34" s="97">
        <f t="shared" si="4"/>
        <v>1.6692657569850553</v>
      </c>
      <c r="D34" s="125">
        <f>[1]Preference_Data!G12</f>
        <v>375</v>
      </c>
      <c r="E34" s="78">
        <f t="shared" ref="E34:E48" si="7">(C34*25000)/D34</f>
        <v>111.28438379900369</v>
      </c>
      <c r="F34" s="97">
        <f t="shared" si="1"/>
        <v>0.1112843837990037</v>
      </c>
      <c r="G34" s="143">
        <f>[1]Preference_Data!B12</f>
        <v>503.3</v>
      </c>
      <c r="H34" s="39">
        <f t="shared" si="2"/>
        <v>0.22110944525929602</v>
      </c>
      <c r="I34" s="97">
        <f t="shared" si="3"/>
        <v>22.1109445259296</v>
      </c>
      <c r="J34" s="115"/>
      <c r="K34" s="97"/>
      <c r="L34" s="78">
        <f>[3]Phenol_calculations!H34</f>
        <v>0.84148970272484902</v>
      </c>
      <c r="M34" s="78">
        <f t="shared" si="5"/>
        <v>0.22110944525929602</v>
      </c>
      <c r="N34" s="78">
        <f t="shared" si="6"/>
        <v>62.038025746555306</v>
      </c>
      <c r="O34" s="97"/>
      <c r="P34" s="76"/>
    </row>
    <row r="35" spans="1:16" ht="15.75" customHeight="1" x14ac:dyDescent="0.2">
      <c r="A35" s="91" t="str">
        <f>[1]Preference_Data!A13</f>
        <v>Ximenia 2</v>
      </c>
      <c r="B35" s="97">
        <f>[1]Preference_Data!H13</f>
        <v>0.33400000000000002</v>
      </c>
      <c r="C35" s="97">
        <f t="shared" si="4"/>
        <v>1.6757634827810266</v>
      </c>
      <c r="D35" s="209">
        <f>[1]Preference_Data!G13</f>
        <v>375</v>
      </c>
      <c r="E35" s="40">
        <f t="shared" si="7"/>
        <v>111.71756551873511</v>
      </c>
      <c r="F35" s="40">
        <f t="shared" si="1"/>
        <v>0.11171756551873512</v>
      </c>
      <c r="G35" s="144">
        <f>[1]Preference_Data!B13</f>
        <v>504.9</v>
      </c>
      <c r="H35" s="40">
        <f t="shared" si="2"/>
        <v>0.22126671720882377</v>
      </c>
      <c r="I35" s="40">
        <f t="shared" si="3"/>
        <v>22.126671720882378</v>
      </c>
      <c r="J35" s="211"/>
      <c r="K35" s="40"/>
      <c r="L35" s="40">
        <f>[3]Phenol_calculations!H35</f>
        <v>0.882578797955475</v>
      </c>
      <c r="M35" s="40">
        <f t="shared" si="5"/>
        <v>0.22126671720882377</v>
      </c>
      <c r="N35" s="40">
        <f t="shared" si="6"/>
        <v>66.131208074665125</v>
      </c>
      <c r="O35" s="40"/>
      <c r="P35" s="40"/>
    </row>
    <row r="36" spans="1:16" ht="15.75" customHeight="1" x14ac:dyDescent="0.2">
      <c r="A36" s="110" t="str">
        <f>[1]Preference_Data!A14</f>
        <v>Ximenia 3</v>
      </c>
      <c r="B36" s="97">
        <f>[1]Preference_Data!H14</f>
        <v>0.32200000000000001</v>
      </c>
      <c r="C36" s="97">
        <f t="shared" si="4"/>
        <v>1.5977907732293697</v>
      </c>
      <c r="D36" s="126">
        <f>[1]Preference_Data!G14</f>
        <v>375</v>
      </c>
      <c r="E36" s="75">
        <f t="shared" si="7"/>
        <v>106.51938488195798</v>
      </c>
      <c r="F36" s="78">
        <f t="shared" si="1"/>
        <v>0.10651938488195797</v>
      </c>
      <c r="G36" s="144">
        <f>[1]Preference_Data!B14</f>
        <v>503.2</v>
      </c>
      <c r="H36" s="40">
        <f t="shared" si="2"/>
        <v>0.21168399221374798</v>
      </c>
      <c r="I36" s="78">
        <f t="shared" si="3"/>
        <v>21.168399221374798</v>
      </c>
      <c r="J36" s="80">
        <f>AVERAGE(I34:I36)</f>
        <v>21.802005156062261</v>
      </c>
      <c r="K36" s="75">
        <f>STDEV(I34:I36)</f>
        <v>0.54877517848263546</v>
      </c>
      <c r="L36" s="75">
        <f>[3]Phenol_calculations!H36</f>
        <v>0.90880354038248767</v>
      </c>
      <c r="M36" s="75">
        <f t="shared" si="5"/>
        <v>0.21168399221374798</v>
      </c>
      <c r="N36" s="75">
        <f t="shared" si="6"/>
        <v>69.71195481687397</v>
      </c>
      <c r="O36" s="75">
        <f>AVERAGE(N34:N36)</f>
        <v>65.960396212698129</v>
      </c>
      <c r="P36" s="70">
        <f>STDEV(N34:N36)</f>
        <v>3.8398150167959839</v>
      </c>
    </row>
    <row r="37" spans="1:16" ht="15.75" customHeight="1" x14ac:dyDescent="0.2">
      <c r="A37" s="108" t="str">
        <f>[1]Preference_Data!A15</f>
        <v>Handroanthus 1</v>
      </c>
      <c r="B37" s="97">
        <f>[1]Preference_Data!H15</f>
        <v>0.16500000000000001</v>
      </c>
      <c r="C37" s="97">
        <f t="shared" si="4"/>
        <v>0.57764782326185837</v>
      </c>
      <c r="D37" s="128">
        <f>[1]Preference_Data!G15</f>
        <v>750</v>
      </c>
      <c r="E37" s="71">
        <f t="shared" si="7"/>
        <v>19.254927442061945</v>
      </c>
      <c r="F37" s="92">
        <f t="shared" si="1"/>
        <v>1.9254927442061944E-2</v>
      </c>
      <c r="G37" s="145">
        <f>[1]Preference_Data!B15</f>
        <v>503.7</v>
      </c>
      <c r="H37" s="42">
        <f t="shared" si="2"/>
        <v>3.8226975267147002E-2</v>
      </c>
      <c r="I37" s="92">
        <f t="shared" si="3"/>
        <v>3.8226975267147001</v>
      </c>
      <c r="J37" s="113"/>
      <c r="K37" s="92"/>
      <c r="L37" s="71">
        <f>[3]Phenol_calculations!H37</f>
        <v>0.29012081229183445</v>
      </c>
      <c r="M37" s="71">
        <f t="shared" si="5"/>
        <v>3.8226975267147002E-2</v>
      </c>
      <c r="N37" s="71">
        <f t="shared" si="6"/>
        <v>25.189383702468742</v>
      </c>
      <c r="O37" s="92"/>
      <c r="P37" s="67"/>
    </row>
    <row r="38" spans="1:16" ht="15.75" customHeight="1" x14ac:dyDescent="0.2">
      <c r="A38" s="90" t="str">
        <f>[1]Preference_Data!A16</f>
        <v>Handroanthus 2</v>
      </c>
      <c r="B38" s="97">
        <f>[1]Preference_Data!H16</f>
        <v>0.17100000000000001</v>
      </c>
      <c r="C38" s="97">
        <f t="shared" si="4"/>
        <v>0.61663417803768683</v>
      </c>
      <c r="D38" s="212">
        <f>[1]Preference_Data!G16</f>
        <v>750</v>
      </c>
      <c r="E38" s="43">
        <f t="shared" si="7"/>
        <v>20.554472601256226</v>
      </c>
      <c r="F38" s="43">
        <f t="shared" si="1"/>
        <v>2.0554472601256226E-2</v>
      </c>
      <c r="G38" s="146">
        <f>[1]Preference_Data!B16</f>
        <v>504.8</v>
      </c>
      <c r="H38" s="43">
        <f t="shared" si="2"/>
        <v>4.0718051904231826E-2</v>
      </c>
      <c r="I38" s="43">
        <f t="shared" si="3"/>
        <v>4.0718051904231825</v>
      </c>
      <c r="J38" s="213"/>
      <c r="K38" s="43"/>
      <c r="L38" s="43">
        <f>[3]Phenol_calculations!H38</f>
        <v>0.28176548667554313</v>
      </c>
      <c r="M38" s="43">
        <f t="shared" si="5"/>
        <v>4.0718051904231826E-2</v>
      </c>
      <c r="N38" s="43">
        <f t="shared" si="6"/>
        <v>24.10474347713113</v>
      </c>
      <c r="O38" s="43"/>
      <c r="P38" s="43"/>
    </row>
    <row r="39" spans="1:16" ht="15.75" customHeight="1" x14ac:dyDescent="0.2">
      <c r="A39" s="107" t="str">
        <f>[1]Preference_Data!A17</f>
        <v>Handroanthus 3</v>
      </c>
      <c r="B39" s="97">
        <f>[1]Preference_Data!H17</f>
        <v>0.16700000000000001</v>
      </c>
      <c r="C39" s="97">
        <f t="shared" si="4"/>
        <v>0.59064327485380119</v>
      </c>
      <c r="D39" s="129">
        <f>[1]Preference_Data!G17</f>
        <v>750</v>
      </c>
      <c r="E39" s="72">
        <f t="shared" si="7"/>
        <v>19.688109161793374</v>
      </c>
      <c r="F39" s="71">
        <f t="shared" si="1"/>
        <v>1.9688109161793373E-2</v>
      </c>
      <c r="G39" s="146">
        <f>[1]Preference_Data!B17</f>
        <v>501.9</v>
      </c>
      <c r="H39" s="43">
        <f t="shared" si="2"/>
        <v>3.9227155134077256E-2</v>
      </c>
      <c r="I39" s="71">
        <f t="shared" si="3"/>
        <v>3.9227155134077254</v>
      </c>
      <c r="J39" s="69">
        <f>AVERAGE(I37:I39)</f>
        <v>3.9390727435152026</v>
      </c>
      <c r="K39" s="72">
        <f>STDEV(I37:I39)</f>
        <v>0.12535679583559203</v>
      </c>
      <c r="L39" s="72">
        <f>[3]Phenol_calculations!H39</f>
        <v>0.28986666780593717</v>
      </c>
      <c r="M39" s="72">
        <f t="shared" si="5"/>
        <v>3.9227155134077256E-2</v>
      </c>
      <c r="N39" s="72">
        <f t="shared" si="6"/>
        <v>25.063951267185992</v>
      </c>
      <c r="O39" s="72">
        <f>AVERAGE(N37:N39)</f>
        <v>24.786026148928624</v>
      </c>
      <c r="P39" s="65">
        <f>STDEV(N37:N39)</f>
        <v>0.59333201761230314</v>
      </c>
    </row>
    <row r="40" spans="1:16" ht="15.75" customHeight="1" x14ac:dyDescent="0.2">
      <c r="A40" s="109" t="str">
        <f>[1]Preference_Data!A18</f>
        <v>Anarcardium 1</v>
      </c>
      <c r="B40" s="97">
        <f>[1]Preference_Data!H18</f>
        <v>0.26900000000000002</v>
      </c>
      <c r="C40" s="97">
        <f t="shared" si="4"/>
        <v>1.2534113060428851</v>
      </c>
      <c r="D40" s="125">
        <f>[1]Preference_Data!G18</f>
        <v>375</v>
      </c>
      <c r="E40" s="78">
        <f>(C40*25000)/D40</f>
        <v>83.560753736192339</v>
      </c>
      <c r="F40" s="97">
        <f t="shared" si="1"/>
        <v>8.3560753736192345E-2</v>
      </c>
      <c r="G40" s="143">
        <f>[1]Preference_Data!B18</f>
        <v>502.2</v>
      </c>
      <c r="H40" s="39">
        <f t="shared" si="2"/>
        <v>0.16638939413817672</v>
      </c>
      <c r="I40" s="97">
        <f t="shared" si="3"/>
        <v>16.63893941381767</v>
      </c>
      <c r="J40" s="116"/>
      <c r="K40" s="78"/>
      <c r="L40" s="78">
        <f>[3]Phenol_calculations!H40</f>
        <v>0.66736896964596848</v>
      </c>
      <c r="M40" s="78">
        <f t="shared" si="5"/>
        <v>0.16638939413817672</v>
      </c>
      <c r="N40" s="78">
        <f>(L40-M40)*100</f>
        <v>50.097957550779171</v>
      </c>
      <c r="O40" s="78"/>
      <c r="P40" s="77"/>
    </row>
    <row r="41" spans="1:16" ht="15.75" customHeight="1" x14ac:dyDescent="0.2">
      <c r="A41" s="91" t="str">
        <f>[1]Preference_Data!A19</f>
        <v>Anarcardium 2</v>
      </c>
      <c r="B41" s="97">
        <f>[1]Preference_Data!H19</f>
        <v>0.27200000000000002</v>
      </c>
      <c r="C41" s="97">
        <f t="shared" si="4"/>
        <v>1.2729044834307992</v>
      </c>
      <c r="D41" s="209">
        <f>[1]Preference_Data!G19</f>
        <v>375</v>
      </c>
      <c r="E41" s="40">
        <f t="shared" si="7"/>
        <v>84.860298895386606</v>
      </c>
      <c r="F41" s="40">
        <f t="shared" si="1"/>
        <v>8.4860298895386613E-2</v>
      </c>
      <c r="G41" s="144">
        <f>[1]Preference_Data!B19</f>
        <v>501.2</v>
      </c>
      <c r="H41" s="40">
        <f t="shared" si="2"/>
        <v>0.16931424360611852</v>
      </c>
      <c r="I41" s="40">
        <f t="shared" si="3"/>
        <v>16.931424360611853</v>
      </c>
      <c r="J41" s="211"/>
      <c r="K41" s="40"/>
      <c r="L41" s="40">
        <f>[3]Phenol_calculations!H41</f>
        <v>0.71018639086854307</v>
      </c>
      <c r="M41" s="40">
        <f t="shared" si="5"/>
        <v>0.16931424360611852</v>
      </c>
      <c r="N41" s="40">
        <f t="shared" si="6"/>
        <v>54.087214726242451</v>
      </c>
      <c r="O41" s="40"/>
      <c r="P41" s="40"/>
    </row>
    <row r="42" spans="1:16" ht="15.75" customHeight="1" x14ac:dyDescent="0.2">
      <c r="A42" s="110" t="str">
        <f>[1]Preference_Data!A20</f>
        <v>Anarcardium 3</v>
      </c>
      <c r="B42" s="97">
        <f>[1]Preference_Data!H20</f>
        <v>0.23400000000000001</v>
      </c>
      <c r="C42" s="97">
        <f t="shared" si="4"/>
        <v>1.0259909031838856</v>
      </c>
      <c r="D42" s="126">
        <f>[1]Preference_Data!G20</f>
        <v>375</v>
      </c>
      <c r="E42" s="75">
        <f t="shared" si="7"/>
        <v>68.399393545592375</v>
      </c>
      <c r="F42" s="75">
        <f t="shared" si="1"/>
        <v>6.839939354559238E-2</v>
      </c>
      <c r="G42" s="144">
        <f>[1]Preference_Data!B20</f>
        <v>503.3</v>
      </c>
      <c r="H42" s="41">
        <f t="shared" si="2"/>
        <v>0.13590183498031466</v>
      </c>
      <c r="I42" s="75">
        <f t="shared" si="3"/>
        <v>13.590183498031466</v>
      </c>
      <c r="J42" s="80">
        <f>AVERAGE(I40:I42)</f>
        <v>15.720182424153663</v>
      </c>
      <c r="K42" s="75">
        <f>STDEV(I40:I42)</f>
        <v>1.8504211493567033</v>
      </c>
      <c r="L42" s="75">
        <f>[3]Phenol_calculations!H42</f>
        <v>0.69431292133388112</v>
      </c>
      <c r="M42" s="75">
        <f t="shared" si="5"/>
        <v>0.13590183498031466</v>
      </c>
      <c r="N42" s="75">
        <f t="shared" si="6"/>
        <v>55.841108635356647</v>
      </c>
      <c r="O42" s="75">
        <f>AVERAGE(N40:N42)</f>
        <v>53.342093637459421</v>
      </c>
      <c r="P42" s="70">
        <f>STDEV(N40:N42)</f>
        <v>2.9431870774354061</v>
      </c>
    </row>
    <row r="43" spans="1:16" ht="15.75" customHeight="1" x14ac:dyDescent="0.2">
      <c r="A43" s="108" t="str">
        <f>[1]Preference_Data!A21</f>
        <v>Ziziphus 1</v>
      </c>
      <c r="B43" s="97">
        <f>[1]Preference_Data!H21</f>
        <v>0.10100000000000001</v>
      </c>
      <c r="C43" s="97">
        <f t="shared" si="4"/>
        <v>0.16179337231968813</v>
      </c>
      <c r="D43" s="128">
        <f>[1]Preference_Data!G21</f>
        <v>750</v>
      </c>
      <c r="E43" s="71">
        <f t="shared" si="7"/>
        <v>5.3931124106562711</v>
      </c>
      <c r="F43" s="92">
        <f t="shared" si="1"/>
        <v>5.3931124106562714E-3</v>
      </c>
      <c r="G43" s="145">
        <f>[1]Preference_Data!B21</f>
        <v>503.8</v>
      </c>
      <c r="H43" s="42">
        <f t="shared" si="2"/>
        <v>1.0704867825836187E-2</v>
      </c>
      <c r="I43" s="92">
        <f t="shared" si="3"/>
        <v>1.0704867825836188</v>
      </c>
      <c r="J43" s="113"/>
      <c r="K43" s="92"/>
      <c r="L43" s="71">
        <f>[3]Phenol_calculations!H43</f>
        <v>5.275049326225302E-2</v>
      </c>
      <c r="M43" s="71">
        <f t="shared" si="5"/>
        <v>1.0704867825836187E-2</v>
      </c>
      <c r="N43" s="71">
        <f t="shared" si="6"/>
        <v>4.2045625436416838</v>
      </c>
      <c r="O43" s="92"/>
      <c r="P43" s="67"/>
    </row>
    <row r="44" spans="1:16" ht="15.75" customHeight="1" x14ac:dyDescent="0.2">
      <c r="A44" s="90" t="str">
        <f>[1]Preference_Data!A22</f>
        <v>Ziziphus 2</v>
      </c>
      <c r="B44" s="97">
        <f>[1]Preference_Data!H22</f>
        <v>0.10199999999999999</v>
      </c>
      <c r="C44" s="97">
        <f t="shared" si="4"/>
        <v>0.16829109811565945</v>
      </c>
      <c r="D44" s="212">
        <f>[1]Preference_Data!G22</f>
        <v>750</v>
      </c>
      <c r="E44" s="43">
        <f t="shared" si="7"/>
        <v>5.6097032705219814</v>
      </c>
      <c r="F44" s="43">
        <f t="shared" si="1"/>
        <v>5.6097032705219813E-3</v>
      </c>
      <c r="G44" s="146">
        <f>[1]Preference_Data!B22</f>
        <v>503.2</v>
      </c>
      <c r="H44" s="43">
        <f t="shared" si="2"/>
        <v>1.1148058963676434E-2</v>
      </c>
      <c r="I44" s="43">
        <f t="shared" si="3"/>
        <v>1.1148058963676435</v>
      </c>
      <c r="J44" s="213"/>
      <c r="K44" s="43"/>
      <c r="L44" s="43">
        <f>[3]Phenol_calculations!H44</f>
        <v>5.0230829384596158E-2</v>
      </c>
      <c r="M44" s="43">
        <f t="shared" si="5"/>
        <v>1.1148058963676434E-2</v>
      </c>
      <c r="N44" s="43">
        <f t="shared" si="6"/>
        <v>3.9082770420919726</v>
      </c>
      <c r="O44" s="43"/>
      <c r="P44" s="43"/>
    </row>
    <row r="45" spans="1:16" ht="15.75" customHeight="1" x14ac:dyDescent="0.2">
      <c r="A45" s="107" t="str">
        <f>[1]Preference_Data!A23</f>
        <v>Ziziphus 3</v>
      </c>
      <c r="B45" s="97">
        <f>[1]Preference_Data!H23</f>
        <v>9.0999999999999998E-2</v>
      </c>
      <c r="C45" s="97">
        <f t="shared" si="4"/>
        <v>9.6816114359973976E-2</v>
      </c>
      <c r="D45" s="129">
        <f>[1]Preference_Data!G23</f>
        <v>750</v>
      </c>
      <c r="E45" s="72">
        <f t="shared" si="7"/>
        <v>3.2272038119991326</v>
      </c>
      <c r="F45" s="71">
        <f t="shared" si="1"/>
        <v>3.2272038119991325E-3</v>
      </c>
      <c r="G45" s="146">
        <f>[1]Preference_Data!B23</f>
        <v>502.8</v>
      </c>
      <c r="H45" s="43">
        <f t="shared" si="2"/>
        <v>6.41846422434195E-3</v>
      </c>
      <c r="I45" s="71">
        <f t="shared" si="3"/>
        <v>0.64184642243419499</v>
      </c>
      <c r="J45" s="69">
        <f>AVERAGE(I43:I45)</f>
        <v>0.94237970046181907</v>
      </c>
      <c r="K45" s="72">
        <f>STDEV(I43:I45)</f>
        <v>0.26121109157762151</v>
      </c>
      <c r="L45" s="72">
        <f>[3]Phenol_calculations!H45</f>
        <v>5.4147714966428402E-2</v>
      </c>
      <c r="M45" s="72">
        <f t="shared" si="5"/>
        <v>6.41846422434195E-3</v>
      </c>
      <c r="N45" s="72">
        <f t="shared" si="6"/>
        <v>4.7729250742086453</v>
      </c>
      <c r="O45" s="72">
        <f>AVERAGE(N43:N45)</f>
        <v>4.2952548866474336</v>
      </c>
      <c r="P45" s="65">
        <f>STDEV(N43:N45)</f>
        <v>0.43940059247879165</v>
      </c>
    </row>
    <row r="46" spans="1:16" ht="15.75" customHeight="1" x14ac:dyDescent="0.2">
      <c r="A46" s="108" t="str">
        <f>[1]Preference_Data!A24</f>
        <v>Hymenaea 1</v>
      </c>
      <c r="B46" s="97">
        <f>[1]Preference_Data!H24</f>
        <v>0.161</v>
      </c>
      <c r="C46" s="97">
        <f t="shared" si="4"/>
        <v>0.55165692007797273</v>
      </c>
      <c r="D46" s="128">
        <f>[1]Preference_Data!G24</f>
        <v>750</v>
      </c>
      <c r="E46" s="71">
        <f t="shared" si="7"/>
        <v>18.388564002599093</v>
      </c>
      <c r="F46" s="92">
        <f t="shared" si="1"/>
        <v>1.8388564002599094E-2</v>
      </c>
      <c r="G46" s="145">
        <f>[1]Preference_Data!B24</f>
        <v>504.9</v>
      </c>
      <c r="H46" s="42">
        <f t="shared" si="2"/>
        <v>3.642020994771062E-2</v>
      </c>
      <c r="I46" s="92">
        <f t="shared" si="3"/>
        <v>3.642020994771062</v>
      </c>
      <c r="J46" s="113"/>
      <c r="K46" s="92"/>
      <c r="L46" s="71">
        <f>[3]Phenol_calculations!H46</f>
        <v>0.55840032142443952</v>
      </c>
      <c r="M46" s="71">
        <f t="shared" si="5"/>
        <v>3.642020994771062E-2</v>
      </c>
      <c r="N46" s="71">
        <f t="shared" si="6"/>
        <v>52.198011147672887</v>
      </c>
      <c r="O46" s="92"/>
      <c r="P46" s="67"/>
    </row>
    <row r="47" spans="1:16" ht="15.75" customHeight="1" x14ac:dyDescent="0.2">
      <c r="A47" s="90" t="str">
        <f>[1]Preference_Data!A25</f>
        <v>Hymenaea 2</v>
      </c>
      <c r="B47" s="97">
        <f>[1]Preference_Data!H25</f>
        <v>0.12</v>
      </c>
      <c r="C47" s="97">
        <f t="shared" si="4"/>
        <v>0.28525016244314483</v>
      </c>
      <c r="D47" s="212">
        <f>[1]Preference_Data!G25</f>
        <v>750</v>
      </c>
      <c r="E47" s="43">
        <f t="shared" si="7"/>
        <v>9.508338748104828</v>
      </c>
      <c r="F47" s="43">
        <f t="shared" si="1"/>
        <v>9.5083387481048279E-3</v>
      </c>
      <c r="G47" s="146">
        <f>[1]Preference_Data!B25</f>
        <v>504.7</v>
      </c>
      <c r="H47" s="43">
        <f t="shared" si="2"/>
        <v>1.8839585393510657E-2</v>
      </c>
      <c r="I47" s="43">
        <f t="shared" si="3"/>
        <v>1.8839585393510656</v>
      </c>
      <c r="J47" s="213"/>
      <c r="K47" s="43"/>
      <c r="L47" s="43">
        <f>[3]Phenol_calculations!H47</f>
        <v>0.54832205597468264</v>
      </c>
      <c r="M47" s="43">
        <f t="shared" si="5"/>
        <v>1.8839585393510657E-2</v>
      </c>
      <c r="N47" s="43">
        <f t="shared" si="6"/>
        <v>52.948247058117204</v>
      </c>
      <c r="O47" s="43"/>
      <c r="P47" s="43"/>
    </row>
    <row r="48" spans="1:16" ht="15.75" customHeight="1" x14ac:dyDescent="0.2">
      <c r="A48" s="107" t="str">
        <f>[1]Preference_Data!A26</f>
        <v>Hymenaea 3</v>
      </c>
      <c r="B48" s="97">
        <f>[1]Preference_Data!H26</f>
        <v>0.13</v>
      </c>
      <c r="C48" s="97">
        <f t="shared" si="4"/>
        <v>0.35022742040285898</v>
      </c>
      <c r="D48" s="129">
        <f>[1]Preference_Data!G26</f>
        <v>750</v>
      </c>
      <c r="E48" s="72">
        <f t="shared" si="7"/>
        <v>11.674247346761966</v>
      </c>
      <c r="F48" s="71">
        <f t="shared" si="1"/>
        <v>1.1674247346761967E-2</v>
      </c>
      <c r="G48" s="146">
        <f>[1]Preference_Data!B26</f>
        <v>503.9</v>
      </c>
      <c r="H48" s="43">
        <f t="shared" si="2"/>
        <v>2.3167785963012437E-2</v>
      </c>
      <c r="I48" s="71">
        <f t="shared" si="3"/>
        <v>2.3167785963012437</v>
      </c>
      <c r="J48" s="69">
        <f>AVERAGE(I46:I48)</f>
        <v>2.6142527101411237</v>
      </c>
      <c r="K48" s="72">
        <f>STDEV(I46:I48)</f>
        <v>0.91600438623019909</v>
      </c>
      <c r="L48" s="72">
        <f>[3]Phenol_calculations!H48</f>
        <v>0.55821899128319585</v>
      </c>
      <c r="M48" s="72">
        <f t="shared" si="5"/>
        <v>2.3167785963012437E-2</v>
      </c>
      <c r="N48" s="72">
        <f t="shared" si="6"/>
        <v>53.505120532018346</v>
      </c>
      <c r="O48" s="72">
        <f>AVERAGE(N46:N48)</f>
        <v>52.883792912602814</v>
      </c>
      <c r="P48" s="65">
        <f>STDEV(N46:N48)</f>
        <v>0.65593405790253334</v>
      </c>
    </row>
    <row r="49" spans="1:20" ht="15.75" customHeight="1" x14ac:dyDescent="0.2">
      <c r="A49" s="108" t="str">
        <f>[1]Preference_Data!A27</f>
        <v>Sideroxylon 1</v>
      </c>
      <c r="B49" s="97">
        <f>[1]Preference_Data!H27</f>
        <v>0.106</v>
      </c>
      <c r="C49" s="97">
        <f t="shared" si="4"/>
        <v>0.19428200129954512</v>
      </c>
      <c r="D49" s="128">
        <f>[1]Preference_Data!G27</f>
        <v>750</v>
      </c>
      <c r="E49" s="71">
        <f>(C49*25000)/D49</f>
        <v>6.4760667099848375</v>
      </c>
      <c r="F49" s="92">
        <f t="shared" si="1"/>
        <v>6.4760667099848374E-3</v>
      </c>
      <c r="G49" s="145">
        <f>[1]Preference_Data!B27</f>
        <v>502.5</v>
      </c>
      <c r="H49" s="42">
        <f t="shared" si="2"/>
        <v>1.2887694945243458E-2</v>
      </c>
      <c r="I49" s="92">
        <f t="shared" si="3"/>
        <v>1.2887694945243457</v>
      </c>
      <c r="J49" s="114"/>
      <c r="K49" s="71"/>
      <c r="L49" s="71">
        <f>[3]Phenol_calculations!H49</f>
        <v>0.47313788432755</v>
      </c>
      <c r="M49" s="71">
        <f t="shared" si="5"/>
        <v>1.2887694945243458E-2</v>
      </c>
      <c r="N49" s="71">
        <f t="shared" si="6"/>
        <v>46.025018938230659</v>
      </c>
      <c r="O49" s="71"/>
      <c r="P49" s="66"/>
    </row>
    <row r="50" spans="1:20" ht="15.75" customHeight="1" x14ac:dyDescent="0.2">
      <c r="A50" s="90" t="str">
        <f>[1]Preference_Data!A28</f>
        <v>Sideroxylon 2</v>
      </c>
      <c r="B50" s="97">
        <f>[1]Preference_Data!H28</f>
        <v>0.121</v>
      </c>
      <c r="C50" s="97">
        <f t="shared" si="4"/>
        <v>0.29174788823911624</v>
      </c>
      <c r="D50" s="212">
        <f>[1]Preference_Data!G28</f>
        <v>750</v>
      </c>
      <c r="E50" s="43">
        <f t="shared" ref="E50:E51" si="8">(C50*25000)/D50</f>
        <v>9.724929607970541</v>
      </c>
      <c r="F50" s="43">
        <f t="shared" si="1"/>
        <v>9.7249296079705404E-3</v>
      </c>
      <c r="G50" s="146">
        <f>[1]Preference_Data!B28</f>
        <v>502.3</v>
      </c>
      <c r="H50" s="43">
        <f t="shared" si="2"/>
        <v>1.9360799538065979E-2</v>
      </c>
      <c r="I50" s="43">
        <f t="shared" si="3"/>
        <v>1.9360799538065978</v>
      </c>
      <c r="J50" s="213"/>
      <c r="K50" s="43"/>
      <c r="L50" s="43">
        <f>[3]Phenol_calculations!H50</f>
        <v>0.47332627289387591</v>
      </c>
      <c r="M50" s="43">
        <f t="shared" si="5"/>
        <v>1.9360799538065979E-2</v>
      </c>
      <c r="N50" s="43">
        <f t="shared" si="6"/>
        <v>45.396547335580998</v>
      </c>
      <c r="O50" s="43"/>
      <c r="P50" s="68"/>
    </row>
    <row r="51" spans="1:20" ht="15.75" customHeight="1" x14ac:dyDescent="0.2">
      <c r="A51" s="107" t="str">
        <f>[1]Preference_Data!A29</f>
        <v>Sideroxylon 3</v>
      </c>
      <c r="B51" s="97">
        <f>[1]Preference_Data!H29</f>
        <v>0.106</v>
      </c>
      <c r="C51" s="97">
        <f t="shared" si="4"/>
        <v>0.19428200129954512</v>
      </c>
      <c r="D51" s="227">
        <f>[1]Preference_Data!G29</f>
        <v>750</v>
      </c>
      <c r="E51" s="72">
        <f t="shared" si="8"/>
        <v>6.4760667099848375</v>
      </c>
      <c r="F51" s="72">
        <f t="shared" si="1"/>
        <v>6.4760667099848374E-3</v>
      </c>
      <c r="G51" s="146">
        <f>[1]Preference_Data!B29</f>
        <v>502.8</v>
      </c>
      <c r="H51" s="44">
        <f t="shared" si="2"/>
        <v>1.2880005389786868E-2</v>
      </c>
      <c r="I51" s="72">
        <f t="shared" si="3"/>
        <v>1.2880005389786868</v>
      </c>
      <c r="J51" s="69">
        <f>AVERAGE(I49:I51)</f>
        <v>1.5042833291032103</v>
      </c>
      <c r="K51" s="72">
        <f>STDEV(I49:I51)</f>
        <v>0.37394704391408917</v>
      </c>
      <c r="L51" s="72">
        <f>[3]Phenol_calculations!H51</f>
        <v>0.49353251421668287</v>
      </c>
      <c r="M51" s="72">
        <f t="shared" si="5"/>
        <v>1.2880005389786868E-2</v>
      </c>
      <c r="N51" s="72">
        <f t="shared" si="6"/>
        <v>48.065250882689604</v>
      </c>
      <c r="O51" s="72">
        <f>AVERAGE(N49:N51)</f>
        <v>46.495605718833758</v>
      </c>
      <c r="P51" s="65">
        <f>STDEV(N49:N51)</f>
        <v>1.3952001985902607</v>
      </c>
    </row>
    <row r="52" spans="1:20" ht="15.75" customHeight="1" x14ac:dyDescent="0.2">
      <c r="A52" s="108" t="str">
        <f>[1]Preference_Data!A30</f>
        <v>Poincianella 1</v>
      </c>
      <c r="B52" s="97">
        <f>[1]Preference_Data!H30</f>
        <v>0.106</v>
      </c>
      <c r="C52" s="97">
        <f t="shared" si="4"/>
        <v>0.19428200129954512</v>
      </c>
      <c r="D52" s="128">
        <f>[1]Preference_Data!G30</f>
        <v>750</v>
      </c>
      <c r="E52" s="71">
        <f t="shared" ref="E52:E58" si="9">(C52*25000)/D52</f>
        <v>6.4760667099848375</v>
      </c>
      <c r="F52" s="92">
        <f t="shared" si="1"/>
        <v>6.4760667099848374E-3</v>
      </c>
      <c r="G52" s="145">
        <f>[1]Preference_Data!B30</f>
        <v>501.2</v>
      </c>
      <c r="H52" s="42">
        <f t="shared" si="2"/>
        <v>1.2921122725428646E-2</v>
      </c>
      <c r="I52" s="92">
        <f t="shared" si="3"/>
        <v>1.2921122725428646</v>
      </c>
      <c r="J52" s="113"/>
      <c r="K52" s="92"/>
      <c r="L52" s="71">
        <f>[3]Phenol_calculations!H52</f>
        <v>0.44584355571320183</v>
      </c>
      <c r="M52" s="71">
        <f t="shared" si="5"/>
        <v>1.2921122725428646E-2</v>
      </c>
      <c r="N52" s="71">
        <f t="shared" si="6"/>
        <v>43.292243298777315</v>
      </c>
      <c r="O52" s="92"/>
      <c r="P52" s="67"/>
    </row>
    <row r="53" spans="1:20" ht="15.75" customHeight="1" x14ac:dyDescent="0.2">
      <c r="A53" s="90" t="str">
        <f>[1]Preference_Data!A31</f>
        <v>Poincianella 2</v>
      </c>
      <c r="B53" s="97">
        <f>[1]Preference_Data!H31</f>
        <v>9.6000000000000002E-2</v>
      </c>
      <c r="C53" s="97">
        <f t="shared" si="4"/>
        <v>0.12930474333983105</v>
      </c>
      <c r="D53" s="212">
        <f>[1]Preference_Data!G31</f>
        <v>750</v>
      </c>
      <c r="E53" s="43">
        <f t="shared" si="9"/>
        <v>4.3101581113277021</v>
      </c>
      <c r="F53" s="43">
        <f t="shared" si="1"/>
        <v>4.310158111327702E-3</v>
      </c>
      <c r="G53" s="146">
        <f>[1]Preference_Data!B31</f>
        <v>500</v>
      </c>
      <c r="H53" s="43">
        <f t="shared" si="2"/>
        <v>8.6203162226554039E-3</v>
      </c>
      <c r="I53" s="43">
        <f t="shared" si="3"/>
        <v>0.86203162226554042</v>
      </c>
      <c r="J53" s="213"/>
      <c r="K53" s="43"/>
      <c r="L53" s="43">
        <f>[3]Phenol_calculations!H53</f>
        <v>0.44951267056530214</v>
      </c>
      <c r="M53" s="43">
        <f t="shared" si="5"/>
        <v>8.6203162226554039E-3</v>
      </c>
      <c r="N53" s="43">
        <f t="shared" si="6"/>
        <v>44.089235434264673</v>
      </c>
      <c r="O53" s="43"/>
      <c r="P53" s="68"/>
    </row>
    <row r="54" spans="1:20" ht="15.75" customHeight="1" x14ac:dyDescent="0.2">
      <c r="A54" s="107" t="str">
        <f>[1]Preference_Data!A32</f>
        <v>Poincianella 3</v>
      </c>
      <c r="B54" s="97">
        <f>[1]Preference_Data!H32</f>
        <v>9.7000000000000003E-2</v>
      </c>
      <c r="C54" s="97">
        <f t="shared" si="4"/>
        <v>0.13580246913580246</v>
      </c>
      <c r="D54" s="129">
        <f>[1]Preference_Data!G32</f>
        <v>750</v>
      </c>
      <c r="E54" s="72">
        <f t="shared" si="9"/>
        <v>4.526748971193415</v>
      </c>
      <c r="F54" s="71">
        <f t="shared" si="1"/>
        <v>4.5267489711934153E-3</v>
      </c>
      <c r="G54" s="146">
        <f>[1]Preference_Data!B32</f>
        <v>502.5</v>
      </c>
      <c r="H54" s="43">
        <f t="shared" si="2"/>
        <v>9.0084556640664983E-3</v>
      </c>
      <c r="I54" s="71">
        <f t="shared" si="3"/>
        <v>0.90084556640664981</v>
      </c>
      <c r="J54" s="69">
        <f>AVERAGE(I52:I54)</f>
        <v>1.0183298204050184</v>
      </c>
      <c r="K54" s="72">
        <f>STDEV(I52:I54)</f>
        <v>0.23789546840767303</v>
      </c>
      <c r="L54" s="72">
        <f>[3]Phenol_calculations!H54</f>
        <v>0.46537940576519604</v>
      </c>
      <c r="M54" s="72">
        <f t="shared" si="5"/>
        <v>9.0084556640664983E-3</v>
      </c>
      <c r="N54" s="72">
        <f t="shared" si="6"/>
        <v>45.637095010112958</v>
      </c>
      <c r="O54" s="72">
        <f>AVERAGE(N52:N54)</f>
        <v>44.339524581051649</v>
      </c>
      <c r="P54" s="65">
        <f>STDEV(N52:N54)</f>
        <v>1.1922943763131393</v>
      </c>
      <c r="Q54" s="44">
        <f>AVERAGE(O27,O30,O33,O36,O39,O42,O45,O48,O51,O54)</f>
        <v>57.586134533599235</v>
      </c>
      <c r="R54" s="44">
        <f>STDEV(O27,O30,O33,O36,O39,O42,O45,O48,O51,O54)</f>
        <v>32.599639893516148</v>
      </c>
      <c r="S54" s="241"/>
      <c r="T54" s="242"/>
    </row>
    <row r="55" spans="1:20" ht="15.75" customHeight="1" x14ac:dyDescent="0.2">
      <c r="A55" s="108" t="str">
        <f>[1]Preference_Data!A33</f>
        <v>Aspidosperma 1</v>
      </c>
      <c r="B55" s="97">
        <f>[1]Preference_Data!H33</f>
        <v>0.16200000000000001</v>
      </c>
      <c r="C55" s="97">
        <f t="shared" si="4"/>
        <v>0.55815464587394414</v>
      </c>
      <c r="D55" s="128">
        <f>[1]Preference_Data!G33</f>
        <v>750</v>
      </c>
      <c r="E55" s="71">
        <f t="shared" si="9"/>
        <v>18.605154862464804</v>
      </c>
      <c r="F55" s="92">
        <f t="shared" si="1"/>
        <v>1.8605154862464803E-2</v>
      </c>
      <c r="G55" s="145">
        <f>[1]Preference_Data!B33</f>
        <v>500.9</v>
      </c>
      <c r="H55" s="42">
        <f t="shared" si="2"/>
        <v>3.7143451512207638E-2</v>
      </c>
      <c r="I55" s="92">
        <f t="shared" si="3"/>
        <v>3.7143451512207637</v>
      </c>
      <c r="J55" s="113"/>
      <c r="K55" s="92"/>
      <c r="L55" s="71">
        <f>[3]Phenol_calculations!H55</f>
        <v>0.22947648099567625</v>
      </c>
      <c r="M55" s="71">
        <f t="shared" si="5"/>
        <v>3.7143451512207638E-2</v>
      </c>
      <c r="N55" s="71">
        <f t="shared" si="6"/>
        <v>19.233302948346861</v>
      </c>
      <c r="O55" s="92"/>
      <c r="P55" s="67"/>
    </row>
    <row r="56" spans="1:20" ht="15.75" customHeight="1" x14ac:dyDescent="0.2">
      <c r="A56" s="90" t="str">
        <f>[1]Preference_Data!A34</f>
        <v>Aspidosperma 2</v>
      </c>
      <c r="B56" s="97">
        <f>[1]Preference_Data!H34</f>
        <v>0.17799999999999999</v>
      </c>
      <c r="C56" s="97">
        <f t="shared" si="4"/>
        <v>0.66211825860948659</v>
      </c>
      <c r="D56" s="212">
        <f>[1]Preference_Data!G34</f>
        <v>750</v>
      </c>
      <c r="E56" s="43">
        <f t="shared" si="9"/>
        <v>22.070608620316222</v>
      </c>
      <c r="F56" s="43">
        <f t="shared" si="1"/>
        <v>2.2070608620316221E-2</v>
      </c>
      <c r="G56" s="146">
        <f>[1]Preference_Data!B34</f>
        <v>501.6</v>
      </c>
      <c r="H56" s="43">
        <f t="shared" si="2"/>
        <v>4.4000415909721334E-2</v>
      </c>
      <c r="I56" s="43">
        <f t="shared" si="3"/>
        <v>4.4000415909721333</v>
      </c>
      <c r="J56" s="213"/>
      <c r="K56" s="43"/>
      <c r="L56" s="43">
        <f>[3]Phenol_calculations!H56</f>
        <v>0.24211023749343233</v>
      </c>
      <c r="M56" s="43">
        <f t="shared" si="5"/>
        <v>4.4000415909721334E-2</v>
      </c>
      <c r="N56" s="71">
        <f t="shared" si="6"/>
        <v>19.8109821583711</v>
      </c>
      <c r="O56" s="71"/>
      <c r="P56" s="66"/>
    </row>
    <row r="57" spans="1:20" ht="15.75" customHeight="1" x14ac:dyDescent="0.2">
      <c r="A57" s="107" t="str">
        <f>[1]Preference_Data!A35</f>
        <v>Aspidosperma 3</v>
      </c>
      <c r="B57" s="97">
        <f>[1]Preference_Data!H35</f>
        <v>0.16300000000000001</v>
      </c>
      <c r="C57" s="97">
        <f t="shared" si="4"/>
        <v>0.56465237166991555</v>
      </c>
      <c r="D57" s="129">
        <f>[1]Preference_Data!G35</f>
        <v>750</v>
      </c>
      <c r="E57" s="72">
        <f t="shared" si="9"/>
        <v>18.821745722330519</v>
      </c>
      <c r="F57" s="71">
        <f t="shared" si="1"/>
        <v>1.8821745722330519E-2</v>
      </c>
      <c r="G57" s="146">
        <f>[1]Preference_Data!B35</f>
        <v>503.9</v>
      </c>
      <c r="H57" s="43">
        <f t="shared" si="2"/>
        <v>3.7352144715877195E-2</v>
      </c>
      <c r="I57" s="71">
        <f t="shared" si="3"/>
        <v>3.7352144715877196</v>
      </c>
      <c r="J57" s="69">
        <f>AVERAGE(I55:I57)</f>
        <v>3.9498670712602055</v>
      </c>
      <c r="K57" s="72">
        <f>STDEV(I55:I57)</f>
        <v>0.39000218689328314</v>
      </c>
      <c r="L57" s="72">
        <f>[3]Phenol_calculations!H57</f>
        <v>0.22295232985184693</v>
      </c>
      <c r="M57" s="72">
        <f t="shared" si="5"/>
        <v>3.7352144715877195E-2</v>
      </c>
      <c r="N57" s="72">
        <f t="shared" si="6"/>
        <v>18.560018513596972</v>
      </c>
      <c r="O57" s="72">
        <f>AVERAGE(N55:N57)</f>
        <v>19.20143454010498</v>
      </c>
      <c r="P57" s="65">
        <f>STDEV(N55:N57)</f>
        <v>0.62609041417318156</v>
      </c>
    </row>
    <row r="58" spans="1:20" ht="15.75" customHeight="1" x14ac:dyDescent="0.2">
      <c r="A58" s="109" t="str">
        <f>[1]Preference_Data!A36</f>
        <v>Mimosa 1</v>
      </c>
      <c r="B58" s="97">
        <f>[1]Preference_Data!H36</f>
        <v>0.33600000000000002</v>
      </c>
      <c r="C58" s="97">
        <f t="shared" si="4"/>
        <v>1.6887589343729694</v>
      </c>
      <c r="D58" s="125">
        <f>[1]Preference_Data!G36</f>
        <v>375</v>
      </c>
      <c r="E58" s="78">
        <f t="shared" si="9"/>
        <v>112.58392895819796</v>
      </c>
      <c r="F58" s="97">
        <f t="shared" si="1"/>
        <v>0.11258392895819797</v>
      </c>
      <c r="G58" s="143">
        <f>[1]Preference_Data!B36</f>
        <v>504</v>
      </c>
      <c r="H58" s="39">
        <f t="shared" si="2"/>
        <v>0.22338081142499594</v>
      </c>
      <c r="I58" s="97">
        <f t="shared" si="3"/>
        <v>22.338081142499593</v>
      </c>
      <c r="J58" s="116"/>
      <c r="K58" s="78"/>
      <c r="L58" s="78">
        <f>[3]Phenol_calculations!H58</f>
        <v>1.211619583939272</v>
      </c>
      <c r="M58" s="78">
        <f t="shared" si="5"/>
        <v>0.22338081142499594</v>
      </c>
      <c r="N58" s="78">
        <f t="shared" si="6"/>
        <v>98.823877251427604</v>
      </c>
      <c r="O58" s="78"/>
      <c r="P58" s="77"/>
    </row>
    <row r="59" spans="1:20" ht="15.75" customHeight="1" x14ac:dyDescent="0.2">
      <c r="A59" s="91" t="str">
        <f>[1]Preference_Data!A37</f>
        <v>Mimosa 2</v>
      </c>
      <c r="B59" s="97">
        <f>[1]Preference_Data!H37</f>
        <v>0.32200000000000001</v>
      </c>
      <c r="C59" s="97">
        <f t="shared" si="4"/>
        <v>1.5977907732293697</v>
      </c>
      <c r="D59" s="209">
        <f>[1]Preference_Data!G37</f>
        <v>375</v>
      </c>
      <c r="E59" s="40">
        <f t="shared" ref="E59:E84" si="10">(C59*25000)/D59</f>
        <v>106.51938488195798</v>
      </c>
      <c r="F59" s="40">
        <f t="shared" si="1"/>
        <v>0.10651938488195797</v>
      </c>
      <c r="G59" s="144">
        <f>[1]Preference_Data!B37</f>
        <v>504.6</v>
      </c>
      <c r="H59" s="40">
        <f t="shared" si="2"/>
        <v>0.21109668030510895</v>
      </c>
      <c r="I59" s="40">
        <f t="shared" si="3"/>
        <v>21.109668030510896</v>
      </c>
      <c r="J59" s="211"/>
      <c r="K59" s="78"/>
      <c r="L59" s="78">
        <f>[3]Phenol_calculations!H59</f>
        <v>1.2024527047717208</v>
      </c>
      <c r="M59" s="78">
        <f t="shared" si="5"/>
        <v>0.21109668030510895</v>
      </c>
      <c r="N59" s="78">
        <f t="shared" si="6"/>
        <v>99.135602446661181</v>
      </c>
      <c r="O59" s="78"/>
      <c r="P59" s="77"/>
    </row>
    <row r="60" spans="1:20" ht="15.75" customHeight="1" x14ac:dyDescent="0.2">
      <c r="A60" s="110" t="str">
        <f>[1]Preference_Data!A38</f>
        <v>Mimosa 3</v>
      </c>
      <c r="B60" s="97">
        <f>[1]Preference_Data!H38</f>
        <v>0.36899999999999999</v>
      </c>
      <c r="C60" s="97">
        <f t="shared" si="4"/>
        <v>1.9031838856400258</v>
      </c>
      <c r="D60" s="126">
        <f>[1]Preference_Data!G38</f>
        <v>375</v>
      </c>
      <c r="E60" s="75">
        <f t="shared" si="10"/>
        <v>126.87892570933505</v>
      </c>
      <c r="F60" s="75">
        <f t="shared" si="1"/>
        <v>0.12687892570933504</v>
      </c>
      <c r="G60" s="144">
        <f>[1]Preference_Data!B38</f>
        <v>503.7</v>
      </c>
      <c r="H60" s="41">
        <f t="shared" si="2"/>
        <v>0.25189383702468737</v>
      </c>
      <c r="I60" s="75">
        <f t="shared" si="3"/>
        <v>25.189383702468739</v>
      </c>
      <c r="J60" s="80">
        <f>AVERAGE(I58:I60)</f>
        <v>22.879044291826414</v>
      </c>
      <c r="K60" s="75">
        <f>STDEV(I58:I60)</f>
        <v>2.0929646049806472</v>
      </c>
      <c r="L60" s="75">
        <f>[3]Phenol_calculations!H60</f>
        <v>1.2587811855685729</v>
      </c>
      <c r="M60" s="75">
        <f t="shared" si="5"/>
        <v>0.25189383702468737</v>
      </c>
      <c r="N60" s="75">
        <f t="shared" si="6"/>
        <v>100.68873485438856</v>
      </c>
      <c r="O60" s="75">
        <f>AVERAGE(N58:N60)</f>
        <v>99.54940485082578</v>
      </c>
      <c r="P60" s="70">
        <f>STDEV(N58:N60)</f>
        <v>0.99892331642605059</v>
      </c>
    </row>
    <row r="61" spans="1:20" ht="15.75" customHeight="1" x14ac:dyDescent="0.2">
      <c r="A61" s="108" t="str">
        <f>[1]Preference_Data!A39</f>
        <v>Commiphora 1</v>
      </c>
      <c r="B61" s="97">
        <f>[1]Preference_Data!H39</f>
        <v>8.5999999999999993E-2</v>
      </c>
      <c r="C61" s="97">
        <f t="shared" si="4"/>
        <v>6.43274853801169E-2</v>
      </c>
      <c r="D61" s="128">
        <f>[1]Preference_Data!G39</f>
        <v>750</v>
      </c>
      <c r="E61" s="71">
        <f t="shared" si="10"/>
        <v>2.1442495126705632</v>
      </c>
      <c r="F61" s="92">
        <f t="shared" ref="F61:F84" si="11">(E61/1000)</f>
        <v>2.1442495126705631E-3</v>
      </c>
      <c r="G61" s="145">
        <f>[1]Preference_Data!B39</f>
        <v>503.2</v>
      </c>
      <c r="H61" s="42">
        <f t="shared" ref="H61:H84" si="12">(F61*1000)/G61</f>
        <v>4.2612271714438854E-3</v>
      </c>
      <c r="I61" s="71">
        <f t="shared" ref="I61:I84" si="13">(H61*100)</f>
        <v>0.42612271714438854</v>
      </c>
      <c r="J61" s="74"/>
      <c r="K61" s="74"/>
      <c r="L61" s="71">
        <f>[3]Phenol_calculations!H61</f>
        <v>0.3084870215933167</v>
      </c>
      <c r="M61" s="71">
        <f t="shared" si="5"/>
        <v>4.2612271714438854E-3</v>
      </c>
      <c r="N61" s="71">
        <f t="shared" si="6"/>
        <v>30.422579442187281</v>
      </c>
      <c r="O61" s="71"/>
      <c r="P61" s="66"/>
    </row>
    <row r="62" spans="1:20" ht="15.75" customHeight="1" x14ac:dyDescent="0.2">
      <c r="A62" s="90" t="str">
        <f>[1]Preference_Data!A40</f>
        <v>Commiphora 2</v>
      </c>
      <c r="B62" s="97">
        <f>[1]Preference_Data!H40</f>
        <v>8.4000000000000005E-2</v>
      </c>
      <c r="C62" s="97">
        <f t="shared" si="4"/>
        <v>5.1332033788174164E-2</v>
      </c>
      <c r="D62" s="212">
        <f>[1]Preference_Data!G40</f>
        <v>750</v>
      </c>
      <c r="E62" s="43">
        <f t="shared" si="10"/>
        <v>1.7110677929391389</v>
      </c>
      <c r="F62" s="43">
        <f t="shared" si="11"/>
        <v>1.711067792939139E-3</v>
      </c>
      <c r="G62" s="146">
        <f>[1]Preference_Data!B40</f>
        <v>503.4</v>
      </c>
      <c r="H62" s="43">
        <f t="shared" si="12"/>
        <v>3.3990222346824374E-3</v>
      </c>
      <c r="I62" s="43">
        <f t="shared" si="13"/>
        <v>0.33990222346824372</v>
      </c>
      <c r="L62" s="71">
        <f>[3]Phenol_calculations!H62</f>
        <v>0.30836446020213942</v>
      </c>
      <c r="M62" s="71">
        <f t="shared" si="5"/>
        <v>3.3990222346824374E-3</v>
      </c>
      <c r="N62" s="71">
        <f t="shared" si="6"/>
        <v>30.496543796745701</v>
      </c>
      <c r="O62" s="71"/>
      <c r="P62" s="66"/>
    </row>
    <row r="63" spans="1:20" ht="15.75" customHeight="1" x14ac:dyDescent="0.2">
      <c r="A63" s="107" t="str">
        <f>[1]Preference_Data!A41</f>
        <v>Commiphora 3</v>
      </c>
      <c r="B63" s="97">
        <f>[1]Preference_Data!H41</f>
        <v>8.3000000000000004E-2</v>
      </c>
      <c r="C63" s="97">
        <f t="shared" si="4"/>
        <v>4.4834307992202747E-2</v>
      </c>
      <c r="D63" s="129">
        <f>[1]Preference_Data!G41</f>
        <v>750</v>
      </c>
      <c r="E63" s="72">
        <f t="shared" si="10"/>
        <v>1.4944769330734249</v>
      </c>
      <c r="F63" s="72">
        <f t="shared" si="11"/>
        <v>1.494476933073425E-3</v>
      </c>
      <c r="G63" s="146">
        <f>[1]Preference_Data!B41</f>
        <v>503.1</v>
      </c>
      <c r="H63" s="44">
        <f t="shared" si="12"/>
        <v>2.9705365396013213E-3</v>
      </c>
      <c r="I63" s="72">
        <f t="shared" si="13"/>
        <v>0.29705365396013211</v>
      </c>
      <c r="J63" s="69">
        <f>AVERAGE(I61:I63)</f>
        <v>0.35435953152425476</v>
      </c>
      <c r="K63" s="72">
        <f>STDEV(I61:I63)</f>
        <v>6.5737858840893268E-2</v>
      </c>
      <c r="L63" s="72">
        <f>[3]Phenol_calculations!H63</f>
        <v>0.33825370422677642</v>
      </c>
      <c r="M63" s="72">
        <f t="shared" si="5"/>
        <v>2.9705365396013213E-3</v>
      </c>
      <c r="N63" s="72">
        <f t="shared" si="6"/>
        <v>33.528316768717509</v>
      </c>
      <c r="O63" s="72">
        <f>AVERAGE(N61:N63)</f>
        <v>31.482480002550165</v>
      </c>
      <c r="P63" s="65">
        <f>STDEV(N61:N63)</f>
        <v>1.7721325392836331</v>
      </c>
    </row>
    <row r="64" spans="1:20" ht="15.75" customHeight="1" x14ac:dyDescent="0.2">
      <c r="A64" s="109" t="str">
        <f>[1]Preference_Data!A42</f>
        <v>Schinopsis 1</v>
      </c>
      <c r="B64" s="97">
        <f>[1]Preference_Data!H42</f>
        <v>0.14399999999999999</v>
      </c>
      <c r="C64" s="97">
        <f t="shared" si="4"/>
        <v>0.44119558154645866</v>
      </c>
      <c r="D64" s="125">
        <f>[1]Preference_Data!G42</f>
        <v>375</v>
      </c>
      <c r="E64" s="78">
        <f t="shared" si="10"/>
        <v>29.413038769763908</v>
      </c>
      <c r="F64" s="97">
        <f t="shared" si="11"/>
        <v>2.9413038769763908E-2</v>
      </c>
      <c r="G64" s="143">
        <f>[1]Preference_Data!B42</f>
        <v>504</v>
      </c>
      <c r="H64" s="39">
        <f t="shared" si="12"/>
        <v>5.8359203908261721E-2</v>
      </c>
      <c r="I64" s="78">
        <f t="shared" si="13"/>
        <v>5.8359203908261721</v>
      </c>
      <c r="J64" s="79"/>
      <c r="K64" s="79"/>
      <c r="L64" s="78">
        <f>[3]Phenol_calculations!H64</f>
        <v>1.1368441680332519</v>
      </c>
      <c r="M64" s="78">
        <f t="shared" si="5"/>
        <v>5.8359203908261721E-2</v>
      </c>
      <c r="N64" s="78">
        <f t="shared" si="6"/>
        <v>107.84849641249903</v>
      </c>
      <c r="O64" s="78"/>
      <c r="P64" s="77"/>
    </row>
    <row r="65" spans="1:16" ht="15.75" customHeight="1" x14ac:dyDescent="0.2">
      <c r="A65" s="91" t="str">
        <f>[1]Preference_Data!A43</f>
        <v>Schinopsis 2</v>
      </c>
      <c r="B65" s="97">
        <f>[1]Preference_Data!H43</f>
        <v>0.14599999999999999</v>
      </c>
      <c r="C65" s="97">
        <f t="shared" si="4"/>
        <v>0.45419103313840148</v>
      </c>
      <c r="D65" s="209">
        <f>[1]Preference_Data!G43</f>
        <v>375</v>
      </c>
      <c r="E65" s="40">
        <f t="shared" si="10"/>
        <v>30.279402209226763</v>
      </c>
      <c r="F65" s="40">
        <f t="shared" si="11"/>
        <v>3.0279402209226765E-2</v>
      </c>
      <c r="G65" s="144">
        <f>[1]Preference_Data!B43</f>
        <v>503.8</v>
      </c>
      <c r="H65" s="40">
        <f t="shared" si="12"/>
        <v>6.0102028998068206E-2</v>
      </c>
      <c r="I65" s="40">
        <f t="shared" si="13"/>
        <v>6.0102028998068207</v>
      </c>
      <c r="J65" s="36"/>
      <c r="K65" s="79"/>
      <c r="L65" s="78">
        <f>[3]Phenol_calculations!H65</f>
        <v>1.0857057512998676</v>
      </c>
      <c r="M65" s="78">
        <f t="shared" si="5"/>
        <v>6.0102028998068206E-2</v>
      </c>
      <c r="N65" s="78">
        <f t="shared" si="6"/>
        <v>102.56037223017994</v>
      </c>
      <c r="O65" s="78"/>
      <c r="P65" s="77"/>
    </row>
    <row r="66" spans="1:16" ht="15.75" customHeight="1" x14ac:dyDescent="0.2">
      <c r="A66" s="110" t="str">
        <f>[1]Preference_Data!A44</f>
        <v>Schinopsis 3</v>
      </c>
      <c r="B66" s="97">
        <f>[1]Preference_Data!H44</f>
        <v>0.14199999999999999</v>
      </c>
      <c r="C66" s="97">
        <f t="shared" si="4"/>
        <v>0.42820012995451578</v>
      </c>
      <c r="D66" s="126">
        <f>[1]Preference_Data!G44</f>
        <v>375</v>
      </c>
      <c r="E66" s="75">
        <f t="shared" si="10"/>
        <v>28.546675330301053</v>
      </c>
      <c r="F66" s="75">
        <f t="shared" si="11"/>
        <v>2.8546675330301054E-2</v>
      </c>
      <c r="G66" s="144">
        <f>[1]Preference_Data!B44</f>
        <v>502.7</v>
      </c>
      <c r="H66" s="41">
        <f t="shared" si="12"/>
        <v>5.67867024672788E-2</v>
      </c>
      <c r="I66" s="75">
        <f t="shared" si="13"/>
        <v>5.6786702467278802</v>
      </c>
      <c r="J66" s="80">
        <f>AVERAGE(I64:I66)</f>
        <v>5.8415978457869571</v>
      </c>
      <c r="K66" s="75">
        <f>STDEV(I64:I66)</f>
        <v>0.16583922978449361</v>
      </c>
      <c r="L66" s="75">
        <f>[3]Phenol_calculations!H66</f>
        <v>1.0751558219791162</v>
      </c>
      <c r="M66" s="75">
        <f t="shared" si="5"/>
        <v>5.67867024672788E-2</v>
      </c>
      <c r="N66" s="75">
        <f t="shared" si="6"/>
        <v>101.83691195118374</v>
      </c>
      <c r="O66" s="75">
        <f>AVERAGE(N64:N66)</f>
        <v>104.08192686462091</v>
      </c>
      <c r="P66" s="70">
        <f>STDEV(N64:N66)</f>
        <v>3.281940479818831</v>
      </c>
    </row>
    <row r="67" spans="1:16" ht="15.75" customHeight="1" x14ac:dyDescent="0.2">
      <c r="A67" s="108" t="str">
        <f>[1]Preference_Data!A45</f>
        <v xml:space="preserve"> Senegalia b 1</v>
      </c>
      <c r="B67" s="97">
        <f>[1]Preference_Data!H45</f>
        <v>0.13100000000000001</v>
      </c>
      <c r="C67" s="97">
        <f t="shared" si="4"/>
        <v>0.35672514619883039</v>
      </c>
      <c r="D67" s="128">
        <f>[1]Preference_Data!G45</f>
        <v>750</v>
      </c>
      <c r="E67" s="71">
        <f t="shared" si="10"/>
        <v>11.890838206627681</v>
      </c>
      <c r="F67" s="92">
        <f t="shared" si="11"/>
        <v>1.1890838206627681E-2</v>
      </c>
      <c r="G67" s="145">
        <f>[1]Preference_Data!B45</f>
        <v>504.8</v>
      </c>
      <c r="H67" s="42">
        <f t="shared" si="12"/>
        <v>2.3555543198549286E-2</v>
      </c>
      <c r="I67" s="71">
        <f t="shared" si="13"/>
        <v>2.3555543198549285</v>
      </c>
      <c r="J67" s="74"/>
      <c r="K67" s="74"/>
      <c r="L67" s="71">
        <f>[3]Phenol_calculations!H67</f>
        <v>0.12215415571269549</v>
      </c>
      <c r="M67" s="71">
        <f t="shared" si="5"/>
        <v>2.3555543198549286E-2</v>
      </c>
      <c r="N67" s="71">
        <f t="shared" si="6"/>
        <v>9.8598612514146193</v>
      </c>
      <c r="O67" s="71"/>
      <c r="P67" s="66"/>
    </row>
    <row r="68" spans="1:16" ht="15.75" customHeight="1" x14ac:dyDescent="0.2">
      <c r="A68" s="90" t="str">
        <f>[1]Preference_Data!A46</f>
        <v>Senegalia b 2</v>
      </c>
      <c r="B68" s="97">
        <f>[1]Preference_Data!H46</f>
        <v>0.13500000000000001</v>
      </c>
      <c r="C68" s="97">
        <f t="shared" si="4"/>
        <v>0.38271604938271608</v>
      </c>
      <c r="D68" s="212">
        <f>[1]Preference_Data!G46</f>
        <v>750</v>
      </c>
      <c r="E68" s="43">
        <f t="shared" si="10"/>
        <v>12.757201646090536</v>
      </c>
      <c r="F68" s="43">
        <f t="shared" si="11"/>
        <v>1.2757201646090536E-2</v>
      </c>
      <c r="G68" s="146">
        <f>[1]Preference_Data!B46</f>
        <v>503.9</v>
      </c>
      <c r="H68" s="43">
        <f t="shared" si="12"/>
        <v>2.5316931228598009E-2</v>
      </c>
      <c r="I68" s="43">
        <f t="shared" si="13"/>
        <v>2.5316931228598007</v>
      </c>
      <c r="K68" s="74"/>
      <c r="L68" s="71">
        <f>[3]Phenol_calculations!H68</f>
        <v>0.11205643414763158</v>
      </c>
      <c r="M68" s="71">
        <f t="shared" si="5"/>
        <v>2.5316931228598009E-2</v>
      </c>
      <c r="N68" s="71">
        <f t="shared" si="6"/>
        <v>8.6739502919033562</v>
      </c>
      <c r="O68" s="71"/>
      <c r="P68" s="66"/>
    </row>
    <row r="69" spans="1:16" ht="15.75" customHeight="1" x14ac:dyDescent="0.2">
      <c r="A69" s="107" t="str">
        <f>[1]Preference_Data!A47</f>
        <v>Senegalia b 3</v>
      </c>
      <c r="B69" s="97">
        <f>[1]Preference_Data!H47</f>
        <v>0.13</v>
      </c>
      <c r="C69" s="97">
        <f t="shared" si="4"/>
        <v>0.35022742040285898</v>
      </c>
      <c r="D69" s="129">
        <f>[1]Preference_Data!G47</f>
        <v>750</v>
      </c>
      <c r="E69" s="72">
        <f t="shared" si="10"/>
        <v>11.674247346761966</v>
      </c>
      <c r="F69" s="72">
        <f t="shared" si="11"/>
        <v>1.1674247346761967E-2</v>
      </c>
      <c r="G69" s="146">
        <f>[1]Preference_Data!B47</f>
        <v>502.3</v>
      </c>
      <c r="H69" s="44">
        <f t="shared" si="12"/>
        <v>2.3241583409838673E-2</v>
      </c>
      <c r="I69" s="72">
        <f t="shared" si="13"/>
        <v>2.3241583409838675</v>
      </c>
      <c r="J69" s="69">
        <f>AVERAGE(I67:I69)</f>
        <v>2.4038019278995324</v>
      </c>
      <c r="K69" s="72">
        <f>STDEV(I67:I69)</f>
        <v>0.11186395837619945</v>
      </c>
      <c r="L69" s="72">
        <f>[3]Phenol_calculations!H69</f>
        <v>0.11758775131471255</v>
      </c>
      <c r="M69" s="72">
        <f t="shared" si="5"/>
        <v>2.3241583409838673E-2</v>
      </c>
      <c r="N69" s="72">
        <f t="shared" si="6"/>
        <v>9.4346167904873877</v>
      </c>
      <c r="O69" s="72">
        <f>AVERAGE(N67:N69)</f>
        <v>9.3228094446017877</v>
      </c>
      <c r="P69" s="65">
        <f>STDEV(N67:N69)</f>
        <v>0.60080933990552932</v>
      </c>
    </row>
    <row r="70" spans="1:16" ht="15.75" customHeight="1" x14ac:dyDescent="0.2">
      <c r="A70" s="108" t="str">
        <f>[1]Preference_Data!A48</f>
        <v>Peltogyne 1</v>
      </c>
      <c r="B70" s="97">
        <f>[1]Preference_Data!H48</f>
        <v>0.13800000000000001</v>
      </c>
      <c r="C70" s="97">
        <f t="shared" si="4"/>
        <v>0.40220922677063031</v>
      </c>
      <c r="D70" s="128">
        <f>[1]Preference_Data!G48</f>
        <v>750</v>
      </c>
      <c r="E70" s="71">
        <f t="shared" si="10"/>
        <v>13.406974225687678</v>
      </c>
      <c r="F70" s="92">
        <f t="shared" si="11"/>
        <v>1.3406974225687679E-2</v>
      </c>
      <c r="G70" s="145">
        <f>[1]Preference_Data!B48</f>
        <v>501.8</v>
      </c>
      <c r="H70" s="42">
        <f t="shared" si="12"/>
        <v>2.6717764499178315E-2</v>
      </c>
      <c r="I70" s="71">
        <f t="shared" si="13"/>
        <v>2.6717764499178314</v>
      </c>
      <c r="J70" s="74"/>
      <c r="K70" s="74"/>
      <c r="L70" s="71">
        <f>[3]Phenol_calculations!H70</f>
        <v>0.49840068929242648</v>
      </c>
      <c r="M70" s="71">
        <f t="shared" si="5"/>
        <v>2.6717764499178315E-2</v>
      </c>
      <c r="N70" s="71">
        <f t="shared" si="6"/>
        <v>47.168292479324812</v>
      </c>
      <c r="O70" s="71"/>
      <c r="P70" s="66"/>
    </row>
    <row r="71" spans="1:16" ht="15.75" customHeight="1" x14ac:dyDescent="0.2">
      <c r="A71" s="90" t="str">
        <f>[1]Preference_Data!A49</f>
        <v>Peltogyne 2</v>
      </c>
      <c r="B71" s="97">
        <f>[1]Preference_Data!H49</f>
        <v>0.14599999999999999</v>
      </c>
      <c r="C71" s="97">
        <f t="shared" si="4"/>
        <v>0.45419103313840148</v>
      </c>
      <c r="D71" s="212">
        <f>[1]Preference_Data!G49</f>
        <v>750</v>
      </c>
      <c r="E71" s="43">
        <f t="shared" si="10"/>
        <v>15.139701104613382</v>
      </c>
      <c r="F71" s="43">
        <f t="shared" si="11"/>
        <v>1.5139701104613382E-2</v>
      </c>
      <c r="G71" s="146">
        <f>[1]Preference_Data!B49</f>
        <v>503.6</v>
      </c>
      <c r="H71" s="43">
        <f t="shared" si="12"/>
        <v>3.0062948976595276E-2</v>
      </c>
      <c r="I71" s="43">
        <f t="shared" si="13"/>
        <v>3.0062948976595276</v>
      </c>
      <c r="K71" s="74"/>
      <c r="L71" s="71">
        <f>[3]Phenol_calculations!H71</f>
        <v>0.51468284750059479</v>
      </c>
      <c r="M71" s="71">
        <f t="shared" si="5"/>
        <v>3.0062948976595276E-2</v>
      </c>
      <c r="N71" s="71">
        <f t="shared" si="6"/>
        <v>48.461989852399952</v>
      </c>
      <c r="O71" s="71"/>
      <c r="P71" s="66"/>
    </row>
    <row r="72" spans="1:16" ht="15.75" customHeight="1" x14ac:dyDescent="0.2">
      <c r="A72" s="107" t="str">
        <f>[1]Preference_Data!A50</f>
        <v>Peltogyne 3</v>
      </c>
      <c r="B72" s="97">
        <f>[1]Preference_Data!H50</f>
        <v>0.14499999999999999</v>
      </c>
      <c r="C72" s="97">
        <f t="shared" si="4"/>
        <v>0.44769330734243007</v>
      </c>
      <c r="D72" s="129">
        <f>[1]Preference_Data!G50</f>
        <v>750</v>
      </c>
      <c r="E72" s="72">
        <f t="shared" si="10"/>
        <v>14.923110244747669</v>
      </c>
      <c r="F72" s="72">
        <f t="shared" si="11"/>
        <v>1.4923110244747668E-2</v>
      </c>
      <c r="G72" s="146">
        <f>[1]Preference_Data!B50</f>
        <v>503.7</v>
      </c>
      <c r="H72" s="44">
        <f t="shared" si="12"/>
        <v>2.9626980831343398E-2</v>
      </c>
      <c r="I72" s="72">
        <f t="shared" si="13"/>
        <v>2.9626980831343399</v>
      </c>
      <c r="J72" s="69">
        <f>AVERAGE(I70:I72)</f>
        <v>2.8802564769039001</v>
      </c>
      <c r="K72" s="72">
        <f>STDEV(I70:I72)</f>
        <v>0.18186014351217727</v>
      </c>
      <c r="L72" s="72">
        <f>[3]Phenol_calculations!H72</f>
        <v>0.52361066122390221</v>
      </c>
      <c r="M72" s="72">
        <f t="shared" si="5"/>
        <v>2.9626980831343398E-2</v>
      </c>
      <c r="N72" s="72">
        <f t="shared" si="6"/>
        <v>49.398368039255878</v>
      </c>
      <c r="O72" s="72">
        <f>AVERAGE(N70:N72)</f>
        <v>48.342883456993547</v>
      </c>
      <c r="P72" s="65">
        <f>STDEV(N70:N72)</f>
        <v>1.1197986429802882</v>
      </c>
    </row>
    <row r="73" spans="1:16" ht="15.75" customHeight="1" x14ac:dyDescent="0.2">
      <c r="A73" s="108" t="str">
        <f>[1]Preference_Data!A51</f>
        <v>Piptadenia 1</v>
      </c>
      <c r="B73" s="97">
        <f>[1]Preference_Data!H51</f>
        <v>0.113</v>
      </c>
      <c r="C73" s="97">
        <f t="shared" si="4"/>
        <v>0.23976608187134502</v>
      </c>
      <c r="D73" s="128">
        <f>[1]Preference_Data!G51</f>
        <v>750</v>
      </c>
      <c r="E73" s="71">
        <f t="shared" si="10"/>
        <v>7.9922027290448341</v>
      </c>
      <c r="F73" s="92">
        <f t="shared" si="11"/>
        <v>7.9922027290448335E-3</v>
      </c>
      <c r="G73" s="145">
        <f>[1]Preference_Data!B51</f>
        <v>503.3</v>
      </c>
      <c r="H73" s="42">
        <f t="shared" si="12"/>
        <v>1.587960009744652E-2</v>
      </c>
      <c r="I73" s="71">
        <f t="shared" si="13"/>
        <v>1.587960009744652</v>
      </c>
      <c r="J73" s="74"/>
      <c r="K73" s="74"/>
      <c r="L73" s="71">
        <f>[3]Phenol_calculations!H73</f>
        <v>0.12510026418232259</v>
      </c>
      <c r="M73" s="71">
        <f t="shared" si="5"/>
        <v>1.587960009744652E-2</v>
      </c>
      <c r="N73" s="71">
        <f t="shared" si="6"/>
        <v>10.922066408487607</v>
      </c>
      <c r="O73" s="71"/>
      <c r="P73" s="66"/>
    </row>
    <row r="74" spans="1:16" ht="15.75" customHeight="1" x14ac:dyDescent="0.2">
      <c r="A74" s="90" t="str">
        <f>[1]Preference_Data!A52</f>
        <v>Piptadenia 2</v>
      </c>
      <c r="B74" s="97">
        <f>[1]Preference_Data!H52</f>
        <v>0.112</v>
      </c>
      <c r="C74" s="97">
        <f t="shared" si="4"/>
        <v>0.23326835607537361</v>
      </c>
      <c r="D74" s="212">
        <f>[1]Preference_Data!G52</f>
        <v>750</v>
      </c>
      <c r="E74" s="43">
        <f t="shared" si="10"/>
        <v>7.7756118691791194</v>
      </c>
      <c r="F74" s="43">
        <f t="shared" si="11"/>
        <v>7.7756118691791193E-3</v>
      </c>
      <c r="G74" s="146">
        <f>[1]Preference_Data!B52</f>
        <v>502.2</v>
      </c>
      <c r="H74" s="43">
        <f t="shared" si="12"/>
        <v>1.5483098106688808E-2</v>
      </c>
      <c r="I74" s="43">
        <f t="shared" si="13"/>
        <v>1.5483098106688808</v>
      </c>
      <c r="L74" s="71">
        <f>[3]Phenol_calculations!H74</f>
        <v>0.1214927224694774</v>
      </c>
      <c r="M74" s="71">
        <f t="shared" si="5"/>
        <v>1.5483098106688808E-2</v>
      </c>
      <c r="N74" s="71">
        <f t="shared" si="6"/>
        <v>10.600962436278859</v>
      </c>
      <c r="O74" s="71"/>
      <c r="P74" s="66"/>
    </row>
    <row r="75" spans="1:16" ht="15.75" customHeight="1" x14ac:dyDescent="0.2">
      <c r="A75" s="107" t="str">
        <f>[1]Preference_Data!A53</f>
        <v>Piptadenia 3</v>
      </c>
      <c r="B75" s="97">
        <f>[1]Preference_Data!H53</f>
        <v>0.115</v>
      </c>
      <c r="C75" s="97">
        <f t="shared" si="4"/>
        <v>0.25276153346328784</v>
      </c>
      <c r="D75" s="129">
        <f>[1]Preference_Data!G53</f>
        <v>750</v>
      </c>
      <c r="E75" s="72">
        <f t="shared" si="10"/>
        <v>8.4253844487762617</v>
      </c>
      <c r="F75" s="72">
        <f t="shared" si="11"/>
        <v>8.425384448776262E-3</v>
      </c>
      <c r="G75" s="146">
        <f>[1]Preference_Data!B53</f>
        <v>503.9</v>
      </c>
      <c r="H75" s="44">
        <f t="shared" si="12"/>
        <v>1.672035016625573E-2</v>
      </c>
      <c r="I75" s="72">
        <f t="shared" si="13"/>
        <v>1.6720350166255731</v>
      </c>
      <c r="J75" s="69">
        <f>AVERAGE(I73:I75)</f>
        <v>1.6027682790130353</v>
      </c>
      <c r="K75" s="72">
        <f>STDEV(I73:I75)</f>
        <v>6.3177885975238102E-2</v>
      </c>
      <c r="L75" s="72">
        <f>[3]Phenol_calculations!H75</f>
        <v>0.12495130574114499</v>
      </c>
      <c r="M75" s="72">
        <f t="shared" si="5"/>
        <v>1.672035016625573E-2</v>
      </c>
      <c r="N75" s="72">
        <f t="shared" si="6"/>
        <v>10.823095557488926</v>
      </c>
      <c r="O75" s="72">
        <f>AVERAGE(N73:N75)</f>
        <v>10.782041467418464</v>
      </c>
      <c r="P75" s="65">
        <f>STDEV(N73:N75)</f>
        <v>0.16444153664963829</v>
      </c>
    </row>
    <row r="76" spans="1:16" ht="15.75" customHeight="1" x14ac:dyDescent="0.2">
      <c r="A76" s="109" t="str">
        <f>[1]Preference_Data!A54</f>
        <v>Byrsonima 1</v>
      </c>
      <c r="B76" s="97">
        <f>[1]Preference_Data!H54</f>
        <v>0.108</v>
      </c>
      <c r="C76" s="97">
        <f t="shared" si="4"/>
        <v>0.20727745289148794</v>
      </c>
      <c r="D76" s="125">
        <f>[1]Preference_Data!G54</f>
        <v>375</v>
      </c>
      <c r="E76" s="78">
        <f t="shared" si="10"/>
        <v>13.81849685943253</v>
      </c>
      <c r="F76" s="97">
        <f t="shared" si="11"/>
        <v>1.381849685943253E-2</v>
      </c>
      <c r="G76" s="143">
        <f>[1]Preference_Data!B54</f>
        <v>504.9</v>
      </c>
      <c r="H76" s="39">
        <f t="shared" si="12"/>
        <v>2.7368779678020462E-2</v>
      </c>
      <c r="I76" s="78">
        <f t="shared" si="13"/>
        <v>2.7368779678020463</v>
      </c>
      <c r="J76" s="79"/>
      <c r="K76" s="79"/>
      <c r="L76" s="78">
        <f>[3]Phenol_calculations!H76</f>
        <v>1.0241414514624774</v>
      </c>
      <c r="M76" s="78">
        <f t="shared" si="5"/>
        <v>2.7368779678020462E-2</v>
      </c>
      <c r="N76" s="78">
        <f t="shared" si="6"/>
        <v>99.677267178445689</v>
      </c>
      <c r="O76" s="78"/>
      <c r="P76" s="77"/>
    </row>
    <row r="77" spans="1:16" ht="15.75" customHeight="1" x14ac:dyDescent="0.2">
      <c r="A77" s="91" t="str">
        <f>[1]Preference_Data!A55</f>
        <v>Byrsonima 2</v>
      </c>
      <c r="B77" s="97">
        <f>[1]Preference_Data!H55</f>
        <v>0.113</v>
      </c>
      <c r="C77" s="97">
        <f t="shared" si="4"/>
        <v>0.23976608187134502</v>
      </c>
      <c r="D77" s="209">
        <f>[1]Preference_Data!G55</f>
        <v>375</v>
      </c>
      <c r="E77" s="40">
        <f t="shared" si="10"/>
        <v>15.984405458089668</v>
      </c>
      <c r="F77" s="40">
        <f t="shared" si="11"/>
        <v>1.5984405458089667E-2</v>
      </c>
      <c r="G77" s="144">
        <f>[1]Preference_Data!B55</f>
        <v>501.3</v>
      </c>
      <c r="H77" s="40">
        <f t="shared" si="12"/>
        <v>3.1885907556532346E-2</v>
      </c>
      <c r="I77" s="40">
        <f t="shared" si="13"/>
        <v>3.1885907556532347</v>
      </c>
      <c r="J77" s="36"/>
      <c r="K77" s="36"/>
      <c r="L77" s="40">
        <f>[3]Phenol_calculations!H77</f>
        <v>1.0366808481184786</v>
      </c>
      <c r="M77" s="40">
        <f t="shared" si="5"/>
        <v>3.1885907556532346E-2</v>
      </c>
      <c r="N77" s="78">
        <f t="shared" si="6"/>
        <v>100.47949405619462</v>
      </c>
      <c r="O77" s="78"/>
      <c r="P77" s="77"/>
    </row>
    <row r="78" spans="1:16" ht="15.75" customHeight="1" x14ac:dyDescent="0.2">
      <c r="A78" s="110" t="str">
        <f>[1]Preference_Data!A56</f>
        <v>Byrsonima 3</v>
      </c>
      <c r="B78" s="97">
        <f>[1]Preference_Data!H56</f>
        <v>8.5999999999999993E-2</v>
      </c>
      <c r="C78" s="97">
        <f t="shared" si="4"/>
        <v>6.43274853801169E-2</v>
      </c>
      <c r="D78" s="126">
        <f>[1]Preference_Data!G56</f>
        <v>375</v>
      </c>
      <c r="E78" s="75">
        <f t="shared" si="10"/>
        <v>4.2884990253411264</v>
      </c>
      <c r="F78" s="75">
        <f t="shared" si="11"/>
        <v>4.2884990253411262E-3</v>
      </c>
      <c r="G78" s="144">
        <f>[1]Preference_Data!B56</f>
        <v>500.6</v>
      </c>
      <c r="H78" s="41">
        <f t="shared" si="12"/>
        <v>8.5667179890953384E-3</v>
      </c>
      <c r="I78" s="75">
        <f t="shared" si="13"/>
        <v>0.85667179890953382</v>
      </c>
      <c r="J78" s="80">
        <f>AVERAGE(I76:I78)</f>
        <v>2.260713507454938</v>
      </c>
      <c r="K78" s="75">
        <f>STDEV(I76:I78)</f>
        <v>1.2367339852120167</v>
      </c>
      <c r="L78" s="75">
        <f>[3]Phenol_calculations!H78</f>
        <v>0.82266452446797433</v>
      </c>
      <c r="M78" s="75">
        <f t="shared" si="5"/>
        <v>8.5667179890953384E-3</v>
      </c>
      <c r="N78" s="75">
        <f t="shared" si="6"/>
        <v>81.409780647887899</v>
      </c>
      <c r="O78" s="75">
        <f>AVERAGE(N76:N78)</f>
        <v>93.855513960842742</v>
      </c>
      <c r="P78" s="70">
        <f>STDEV(N76:N78)</f>
        <v>10.785782320431888</v>
      </c>
    </row>
    <row r="79" spans="1:16" ht="15.75" customHeight="1" x14ac:dyDescent="0.2">
      <c r="A79" s="108" t="str">
        <f>[1]Preference_Data!A57</f>
        <v>Erythroxylum 1</v>
      </c>
      <c r="B79" s="97">
        <f>[1]Preference_Data!H57</f>
        <v>0.14499999999999999</v>
      </c>
      <c r="C79" s="97">
        <f t="shared" si="4"/>
        <v>0.44769330734243007</v>
      </c>
      <c r="D79" s="128">
        <f>[1]Preference_Data!G57</f>
        <v>750</v>
      </c>
      <c r="E79" s="71">
        <f t="shared" si="10"/>
        <v>14.923110244747669</v>
      </c>
      <c r="F79" s="92">
        <f t="shared" si="11"/>
        <v>1.4923110244747668E-2</v>
      </c>
      <c r="G79" s="145">
        <f>[1]Preference_Data!B57</f>
        <v>504.5</v>
      </c>
      <c r="H79" s="42">
        <f t="shared" si="12"/>
        <v>2.9580000485129175E-2</v>
      </c>
      <c r="I79" s="71">
        <f t="shared" si="13"/>
        <v>2.9580000485129174</v>
      </c>
      <c r="J79" s="74"/>
      <c r="K79" s="74"/>
      <c r="L79" s="71">
        <f>[3]Phenol_calculations!H79</f>
        <v>0.44035132797673437</v>
      </c>
      <c r="M79" s="71">
        <f t="shared" si="5"/>
        <v>2.9580000485129175E-2</v>
      </c>
      <c r="N79" s="71">
        <f t="shared" si="6"/>
        <v>41.077132749160519</v>
      </c>
      <c r="O79" s="71"/>
      <c r="P79" s="66"/>
    </row>
    <row r="80" spans="1:16" ht="15.75" customHeight="1" x14ac:dyDescent="0.2">
      <c r="A80" s="90" t="str">
        <f>[1]Preference_Data!A58</f>
        <v>Erythroxylum 2</v>
      </c>
      <c r="B80" s="97">
        <f>[1]Preference_Data!H58</f>
        <v>0.13700000000000001</v>
      </c>
      <c r="C80" s="97">
        <f t="shared" si="4"/>
        <v>0.3957115009746589</v>
      </c>
      <c r="D80" s="212">
        <f>[1]Preference_Data!G58</f>
        <v>750</v>
      </c>
      <c r="E80" s="43">
        <f t="shared" si="10"/>
        <v>13.190383365821964</v>
      </c>
      <c r="F80" s="43">
        <f t="shared" si="11"/>
        <v>1.3190383365821963E-2</v>
      </c>
      <c r="G80" s="146">
        <f>[1]Preference_Data!B58</f>
        <v>504.6</v>
      </c>
      <c r="H80" s="43">
        <f t="shared" si="12"/>
        <v>2.6140276190689583E-2</v>
      </c>
      <c r="I80" s="43">
        <f t="shared" si="13"/>
        <v>2.6140276190689584</v>
      </c>
      <c r="L80" s="43">
        <f>[3]Phenol_calculations!H80</f>
        <v>0.41966088721900169</v>
      </c>
      <c r="M80" s="43">
        <f t="shared" si="5"/>
        <v>2.6140276190689583E-2</v>
      </c>
      <c r="N80" s="43">
        <f t="shared" si="6"/>
        <v>39.352061102831208</v>
      </c>
      <c r="O80" s="43"/>
      <c r="P80" s="68"/>
    </row>
    <row r="81" spans="1:20" ht="15.75" customHeight="1" x14ac:dyDescent="0.2">
      <c r="A81" s="107" t="str">
        <f>[1]Preference_Data!A59</f>
        <v>Erythroxylum 3</v>
      </c>
      <c r="B81" s="97">
        <f>[1]Preference_Data!H59</f>
        <v>0.14399999999999999</v>
      </c>
      <c r="C81" s="97">
        <f t="shared" si="4"/>
        <v>0.44119558154645866</v>
      </c>
      <c r="D81" s="129">
        <f>[1]Preference_Data!G59</f>
        <v>750</v>
      </c>
      <c r="E81" s="72">
        <f t="shared" si="10"/>
        <v>14.706519384881954</v>
      </c>
      <c r="F81" s="72">
        <f t="shared" si="11"/>
        <v>1.4706519384881954E-2</v>
      </c>
      <c r="G81" s="146">
        <f>[1]Preference_Data!B59</f>
        <v>504.1</v>
      </c>
      <c r="H81" s="44">
        <f t="shared" si="12"/>
        <v>2.917381349907152E-2</v>
      </c>
      <c r="I81" s="72">
        <f t="shared" si="13"/>
        <v>2.9173813499071519</v>
      </c>
      <c r="J81" s="69">
        <f>AVERAGE(I79:I81)</f>
        <v>2.8298030058296759</v>
      </c>
      <c r="K81" s="72">
        <f>STDEV(I79:I81)</f>
        <v>0.18796737168431502</v>
      </c>
      <c r="L81" s="72">
        <f>[3]Phenol_calculations!H81</f>
        <v>0.41492123263701586</v>
      </c>
      <c r="M81" s="72">
        <f t="shared" si="5"/>
        <v>2.917381349907152E-2</v>
      </c>
      <c r="N81" s="72">
        <f t="shared" si="6"/>
        <v>38.574741913794433</v>
      </c>
      <c r="O81" s="72">
        <f>AVERAGE(N79:N81)</f>
        <v>39.667978588595389</v>
      </c>
      <c r="P81" s="65">
        <f>STDEV(N79:N81)</f>
        <v>1.2807587074034337</v>
      </c>
    </row>
    <row r="82" spans="1:20" ht="15.75" customHeight="1" x14ac:dyDescent="0.2">
      <c r="A82" s="109" t="str">
        <f>[1]Preference_Data!A60</f>
        <v>Pityrocarpa 1</v>
      </c>
      <c r="B82" s="97">
        <f>[1]Preference_Data!H60</f>
        <v>0.128</v>
      </c>
      <c r="C82" s="97">
        <f t="shared" si="4"/>
        <v>0.33723196881091616</v>
      </c>
      <c r="D82" s="229">
        <f>[1]Preference_Data!G60</f>
        <v>750</v>
      </c>
      <c r="E82" s="71">
        <f t="shared" si="10"/>
        <v>11.241065627030538</v>
      </c>
      <c r="F82" s="92">
        <f t="shared" si="11"/>
        <v>1.1241065627030538E-2</v>
      </c>
      <c r="G82" s="145">
        <f>[1]Preference_Data!B60</f>
        <v>502.4</v>
      </c>
      <c r="H82" s="42">
        <f t="shared" si="12"/>
        <v>2.2374732537879256E-2</v>
      </c>
      <c r="I82" s="71">
        <f t="shared" si="13"/>
        <v>2.2374732537879258</v>
      </c>
      <c r="J82" s="74"/>
      <c r="K82" s="74"/>
      <c r="L82" s="71">
        <f>[3]Phenol_calculations!H82</f>
        <v>0.63360586533566743</v>
      </c>
      <c r="M82" s="71">
        <f t="shared" si="5"/>
        <v>2.2374732537879256E-2</v>
      </c>
      <c r="N82" s="71">
        <f t="shared" si="6"/>
        <v>61.123113279778821</v>
      </c>
      <c r="O82" s="71"/>
      <c r="P82" s="66"/>
    </row>
    <row r="83" spans="1:20" ht="15.75" customHeight="1" x14ac:dyDescent="0.2">
      <c r="A83" s="91" t="str">
        <f>[1]Preference_Data!A61</f>
        <v>Pityrocarpa 2</v>
      </c>
      <c r="B83" s="97">
        <f>[1]Preference_Data!H61</f>
        <v>0.112</v>
      </c>
      <c r="C83" s="97">
        <f t="shared" si="4"/>
        <v>0.23326835607537361</v>
      </c>
      <c r="D83" s="212">
        <f>[1]Preference_Data!G61</f>
        <v>750</v>
      </c>
      <c r="E83" s="43">
        <f t="shared" si="10"/>
        <v>7.7756118691791194</v>
      </c>
      <c r="F83" s="43">
        <f t="shared" si="11"/>
        <v>7.7756118691791193E-3</v>
      </c>
      <c r="G83" s="146">
        <f>[1]Preference_Data!B61</f>
        <v>502.6</v>
      </c>
      <c r="H83" s="43">
        <f t="shared" si="12"/>
        <v>1.547077570469383E-2</v>
      </c>
      <c r="I83" s="43">
        <f t="shared" si="13"/>
        <v>1.5470775704693831</v>
      </c>
      <c r="L83" s="43">
        <f>[3]Phenol_calculations!H83</f>
        <v>0.63464655655439006</v>
      </c>
      <c r="M83" s="43">
        <f t="shared" si="5"/>
        <v>1.547077570469383E-2</v>
      </c>
      <c r="N83" s="43">
        <f t="shared" si="6"/>
        <v>61.917578084969627</v>
      </c>
      <c r="O83" s="43"/>
      <c r="P83" s="68"/>
    </row>
    <row r="84" spans="1:20" ht="15.75" customHeight="1" x14ac:dyDescent="0.2">
      <c r="A84" s="106" t="str">
        <f>[1]Preference_Data!A62</f>
        <v>Pityrocarpa 3</v>
      </c>
      <c r="B84" s="97">
        <f>[1]Preference_Data!H62</f>
        <v>0.114</v>
      </c>
      <c r="C84" s="97">
        <f t="shared" si="4"/>
        <v>0.24626380766731645</v>
      </c>
      <c r="D84" s="230">
        <f>[1]Preference_Data!G62</f>
        <v>750</v>
      </c>
      <c r="E84" s="44">
        <f t="shared" si="10"/>
        <v>8.2087935889105488</v>
      </c>
      <c r="F84" s="72">
        <f t="shared" si="11"/>
        <v>8.2087935889105495E-3</v>
      </c>
      <c r="G84" s="147">
        <f>[1]Preference_Data!B62</f>
        <v>502.9</v>
      </c>
      <c r="H84" s="44">
        <f t="shared" si="12"/>
        <v>1.6322914275025947E-2</v>
      </c>
      <c r="I84" s="72">
        <f t="shared" si="13"/>
        <v>1.6322914275025948</v>
      </c>
      <c r="J84" s="69">
        <f>AVERAGE(I82:I84)</f>
        <v>1.8056140839199679</v>
      </c>
      <c r="K84" s="72">
        <f>STDEV(I82:I84)</f>
        <v>0.37642012075193465</v>
      </c>
      <c r="L84" s="72">
        <f>[3]Phenol_calculations!H84</f>
        <v>0.62522360562150836</v>
      </c>
      <c r="M84" s="72">
        <f t="shared" si="5"/>
        <v>1.6322914275025947E-2</v>
      </c>
      <c r="N84" s="72">
        <f t="shared" si="6"/>
        <v>60.890069134648236</v>
      </c>
      <c r="O84" s="75">
        <f>AVERAGE(N82:N84)</f>
        <v>61.310253499798897</v>
      </c>
      <c r="P84" s="70">
        <f>STDEV(N82:N84)</f>
        <v>0.53871120018940821</v>
      </c>
      <c r="Q84" s="44">
        <f>AVERAGE(O57,O60,O63,O66,O69,O72,O75,O78,O81,O84)</f>
        <v>51.759672667635279</v>
      </c>
      <c r="R84" s="44">
        <f>STDEV(O57,O60,O63,O66,O69,O72,O75,O78,O81,O84)</f>
        <v>36.505541102014881</v>
      </c>
      <c r="S84" s="241"/>
      <c r="T84" s="242"/>
    </row>
    <row r="85" spans="1:20" ht="15.75" customHeight="1" x14ac:dyDescent="0.2">
      <c r="B85" s="37"/>
      <c r="C85" s="9"/>
      <c r="D85" s="12"/>
      <c r="E85" s="38"/>
      <c r="F85" s="11"/>
      <c r="G85" s="40"/>
      <c r="H85" s="43"/>
    </row>
    <row r="86" spans="1:20" ht="15.75" customHeight="1" x14ac:dyDescent="0.2">
      <c r="B86" s="37"/>
      <c r="C86" s="9"/>
      <c r="D86" s="12"/>
      <c r="E86" s="38"/>
      <c r="F86" s="11"/>
      <c r="G86" s="40"/>
      <c r="H86" s="43"/>
    </row>
    <row r="87" spans="1:20" ht="15.75" customHeight="1" x14ac:dyDescent="0.2">
      <c r="B87" s="37"/>
      <c r="C87" s="9"/>
      <c r="D87" s="12"/>
      <c r="E87" s="38"/>
      <c r="F87" s="11"/>
      <c r="G87" s="40"/>
      <c r="H87" s="43"/>
    </row>
    <row r="88" spans="1:20" ht="15.75" customHeight="1" x14ac:dyDescent="0.2">
      <c r="B88" s="37"/>
      <c r="C88" s="9"/>
      <c r="D88" s="9"/>
      <c r="E88" s="37"/>
      <c r="F88" s="11"/>
      <c r="G88" s="43"/>
      <c r="H88" s="43"/>
    </row>
    <row r="89" spans="1:20" ht="15.75" customHeight="1" x14ac:dyDescent="0.2">
      <c r="B89" s="37"/>
      <c r="C89" s="9"/>
      <c r="D89" s="9"/>
      <c r="E89" s="37"/>
      <c r="F89" s="11"/>
      <c r="G89" s="43"/>
      <c r="H89" s="43"/>
    </row>
    <row r="90" spans="1:20" ht="15.75" customHeight="1" x14ac:dyDescent="0.2">
      <c r="B90" s="37"/>
      <c r="C90" s="9"/>
      <c r="D90" s="9"/>
      <c r="E90" s="37"/>
      <c r="F90" s="11"/>
      <c r="G90" s="43"/>
      <c r="H90" s="43"/>
    </row>
    <row r="91" spans="1:20" ht="15.75" customHeight="1" x14ac:dyDescent="0.2">
      <c r="B91" s="37"/>
      <c r="C91" s="9"/>
      <c r="D91" s="12"/>
      <c r="E91" s="38"/>
      <c r="F91" s="11"/>
      <c r="G91" s="40"/>
      <c r="H91" s="43"/>
    </row>
    <row r="92" spans="1:20" ht="15.75" customHeight="1" x14ac:dyDescent="0.2">
      <c r="B92" s="37"/>
      <c r="C92" s="9"/>
      <c r="D92" s="12"/>
      <c r="E92" s="38"/>
      <c r="F92" s="11"/>
      <c r="G92" s="40"/>
      <c r="H92" s="43"/>
    </row>
    <row r="93" spans="1:20" ht="15.75" customHeight="1" x14ac:dyDescent="0.2">
      <c r="B93" s="37"/>
      <c r="C93" s="9"/>
      <c r="D93" s="12"/>
      <c r="E93" s="38"/>
      <c r="F93" s="11"/>
      <c r="G93" s="40"/>
      <c r="H93" s="43"/>
    </row>
    <row r="94" spans="1:20" ht="15.75" customHeight="1" x14ac:dyDescent="0.2">
      <c r="B94" s="37"/>
      <c r="C94" s="9"/>
      <c r="D94" s="12"/>
      <c r="E94" s="38"/>
      <c r="F94" s="11"/>
      <c r="G94" s="40"/>
      <c r="H94" s="43"/>
    </row>
    <row r="95" spans="1:20" ht="15.75" customHeight="1" x14ac:dyDescent="0.2">
      <c r="B95" s="37"/>
      <c r="C95" s="9"/>
      <c r="D95" s="12"/>
      <c r="E95" s="38"/>
      <c r="F95" s="11"/>
      <c r="G95" s="40"/>
      <c r="H95" s="43"/>
    </row>
    <row r="96" spans="1:20" ht="15.75" customHeight="1" x14ac:dyDescent="0.2">
      <c r="B96" s="37"/>
      <c r="C96" s="9"/>
      <c r="D96" s="12"/>
      <c r="E96" s="38"/>
      <c r="F96" s="11"/>
      <c r="G96" s="40"/>
      <c r="H96" s="43"/>
    </row>
    <row r="97" spans="2:8" ht="15.75" customHeight="1" x14ac:dyDescent="0.2">
      <c r="B97" s="37"/>
      <c r="C97" s="9"/>
      <c r="D97" s="9"/>
      <c r="E97" s="37"/>
      <c r="F97" s="11"/>
      <c r="G97" s="43"/>
      <c r="H97" s="43"/>
    </row>
    <row r="98" spans="2:8" ht="15.75" customHeight="1" x14ac:dyDescent="0.2">
      <c r="B98" s="37"/>
      <c r="C98" s="9"/>
      <c r="D98" s="9"/>
      <c r="E98" s="37"/>
      <c r="F98" s="11"/>
      <c r="G98" s="43"/>
      <c r="H98" s="43"/>
    </row>
    <row r="99" spans="2:8" ht="15.75" customHeight="1" x14ac:dyDescent="0.2">
      <c r="B99" s="37"/>
      <c r="C99" s="9"/>
      <c r="D99" s="9"/>
      <c r="E99" s="37"/>
      <c r="F99" s="11"/>
      <c r="G99" s="43"/>
      <c r="H99" s="43"/>
    </row>
    <row r="100" spans="2:8" ht="15.75" customHeight="1" x14ac:dyDescent="0.2">
      <c r="C100" s="9"/>
    </row>
  </sheetData>
  <mergeCells count="1">
    <mergeCell ref="L23:P23"/>
  </mergeCells>
  <pageMargins left="0" right="0" top="0" bottom="0" header="0" footer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AAF27-E85A-4E7D-8B80-9AD000431D6A}">
  <dimension ref="A1:S95"/>
  <sheetViews>
    <sheetView topLeftCell="A14" workbookViewId="0">
      <pane xSplit="1" topLeftCell="B1" activePane="topRight" state="frozen"/>
      <selection pane="topRight" activeCell="I21" sqref="I21:I80"/>
    </sheetView>
  </sheetViews>
  <sheetFormatPr baseColWidth="10" defaultColWidth="9.1640625" defaultRowHeight="13" x14ac:dyDescent="0.15"/>
  <cols>
    <col min="1" max="1" width="18" style="81" customWidth="1"/>
    <col min="2" max="2" width="20.5" style="81" customWidth="1"/>
    <col min="3" max="3" width="22.33203125" style="81" customWidth="1"/>
    <col min="4" max="4" width="21.5" style="81" customWidth="1"/>
    <col min="5" max="5" width="33.5" style="81" customWidth="1"/>
    <col min="6" max="6" width="21.1640625" style="81" customWidth="1"/>
    <col min="7" max="7" width="19.5" style="81" customWidth="1"/>
    <col min="8" max="8" width="22.5" style="81" customWidth="1"/>
    <col min="9" max="9" width="17.6640625" style="81" customWidth="1"/>
    <col min="10" max="10" width="10.83203125" style="81" customWidth="1"/>
    <col min="11" max="11" width="15.5" style="81" customWidth="1"/>
    <col min="12" max="16384" width="9.1640625" style="81"/>
  </cols>
  <sheetData>
    <row r="1" spans="1:11" ht="16" x14ac:dyDescent="0.2">
      <c r="A1" s="7"/>
      <c r="B1" s="7" t="s">
        <v>92</v>
      </c>
      <c r="C1" s="7"/>
      <c r="D1" s="7"/>
      <c r="E1" s="7"/>
      <c r="F1" s="1"/>
      <c r="G1" s="1"/>
      <c r="H1" s="1"/>
      <c r="I1" s="1"/>
      <c r="J1" s="1"/>
      <c r="K1" s="1"/>
    </row>
    <row r="2" spans="1:11" ht="16" x14ac:dyDescent="0.2">
      <c r="A2" s="7"/>
      <c r="B2" s="7" t="s">
        <v>93</v>
      </c>
      <c r="C2" s="7"/>
      <c r="D2" s="7"/>
      <c r="E2" s="7"/>
      <c r="F2" s="1"/>
      <c r="G2" s="1"/>
      <c r="H2" s="1"/>
      <c r="I2" s="1"/>
      <c r="J2" s="1"/>
      <c r="K2" s="1"/>
    </row>
    <row r="3" spans="1:11" ht="16" x14ac:dyDescent="0.2">
      <c r="A3" s="7"/>
      <c r="B3" s="7" t="s">
        <v>94</v>
      </c>
      <c r="C3" s="7"/>
      <c r="D3" s="7"/>
      <c r="E3" s="7"/>
      <c r="F3" s="1"/>
      <c r="G3" s="1"/>
      <c r="H3" s="1"/>
      <c r="I3" s="1"/>
      <c r="J3" s="1"/>
      <c r="K3" s="1"/>
    </row>
    <row r="4" spans="1:11" ht="16" x14ac:dyDescent="0.2">
      <c r="A4" s="1"/>
      <c r="B4" s="1" t="s">
        <v>95</v>
      </c>
      <c r="C4" s="7"/>
      <c r="D4" s="7"/>
      <c r="E4" s="7"/>
      <c r="F4" s="1"/>
      <c r="G4" s="1"/>
      <c r="H4" s="1"/>
      <c r="I4" s="1"/>
      <c r="J4" s="1"/>
      <c r="K4" s="1"/>
    </row>
    <row r="5" spans="1:11" ht="16" x14ac:dyDescent="0.2">
      <c r="A5" s="7"/>
      <c r="B5" s="7" t="s">
        <v>96</v>
      </c>
      <c r="C5" s="7"/>
      <c r="D5" s="7"/>
      <c r="E5" s="7"/>
      <c r="F5" s="1"/>
      <c r="G5" s="1"/>
      <c r="H5" s="1"/>
      <c r="I5" s="1"/>
      <c r="J5" s="1"/>
      <c r="K5" s="1"/>
    </row>
    <row r="6" spans="1:11" ht="16" x14ac:dyDescent="0.2">
      <c r="A6" s="7"/>
      <c r="B6" s="7" t="s">
        <v>73</v>
      </c>
      <c r="C6" s="1"/>
      <c r="G6" s="1"/>
      <c r="H6" s="1"/>
      <c r="I6" s="1"/>
      <c r="J6" s="1"/>
      <c r="K6" s="1"/>
    </row>
    <row r="7" spans="1:11" ht="16" x14ac:dyDescent="0.2">
      <c r="A7" s="7"/>
      <c r="B7" s="7"/>
      <c r="C7" s="1"/>
      <c r="D7" s="7" t="s">
        <v>97</v>
      </c>
      <c r="E7" s="7" t="s">
        <v>75</v>
      </c>
      <c r="F7" s="1"/>
      <c r="G7" s="1"/>
      <c r="H7" s="1"/>
      <c r="I7" s="1"/>
      <c r="J7" s="1"/>
      <c r="K7" s="1"/>
    </row>
    <row r="8" spans="1:11" ht="16" x14ac:dyDescent="0.2">
      <c r="A8" s="7"/>
      <c r="B8" s="7"/>
      <c r="C8" s="8" t="s">
        <v>76</v>
      </c>
      <c r="D8" s="8">
        <v>0</v>
      </c>
      <c r="E8" s="8">
        <v>5.0999999999999997E-2</v>
      </c>
      <c r="F8" s="1"/>
      <c r="G8" s="1"/>
      <c r="H8" s="1"/>
      <c r="I8" s="1"/>
      <c r="J8" s="1"/>
      <c r="K8" s="1"/>
    </row>
    <row r="9" spans="1:11" ht="16" x14ac:dyDescent="0.2">
      <c r="A9" s="1"/>
      <c r="B9" s="1"/>
      <c r="C9" s="1"/>
      <c r="D9" s="1">
        <v>0.2</v>
      </c>
      <c r="E9" s="1">
        <v>0.14399999999999999</v>
      </c>
      <c r="F9" s="1"/>
      <c r="G9" s="1"/>
      <c r="H9" s="1"/>
      <c r="I9" s="1"/>
      <c r="J9" s="1"/>
      <c r="K9" s="1"/>
    </row>
    <row r="10" spans="1:11" ht="16" x14ac:dyDescent="0.2">
      <c r="A10" s="7"/>
      <c r="B10" s="7"/>
      <c r="C10" s="1"/>
      <c r="D10" s="7">
        <v>0.4</v>
      </c>
      <c r="E10" s="7">
        <v>0.251</v>
      </c>
      <c r="F10" s="1"/>
      <c r="G10" s="1"/>
      <c r="H10" s="1"/>
      <c r="I10" s="1"/>
      <c r="J10" s="1"/>
      <c r="K10" s="1"/>
    </row>
    <row r="11" spans="1:11" ht="16" x14ac:dyDescent="0.2">
      <c r="A11" s="1"/>
      <c r="B11" s="1"/>
      <c r="C11" s="1"/>
      <c r="D11" s="1">
        <v>0.6</v>
      </c>
      <c r="E11" s="1">
        <v>0.35899999999999999</v>
      </c>
      <c r="F11" s="1"/>
      <c r="G11" s="1"/>
      <c r="H11" s="1"/>
      <c r="I11" s="1"/>
      <c r="J11" s="1"/>
      <c r="K11" s="1"/>
    </row>
    <row r="12" spans="1:11" ht="16" x14ac:dyDescent="0.2">
      <c r="A12" s="1"/>
      <c r="B12" s="1"/>
      <c r="C12" s="1"/>
      <c r="D12" s="1">
        <v>0.8</v>
      </c>
      <c r="E12" s="1">
        <v>0.46300000000000002</v>
      </c>
      <c r="F12" s="1"/>
      <c r="G12" s="1"/>
      <c r="H12" s="1"/>
      <c r="I12" s="1"/>
      <c r="J12" s="1"/>
      <c r="K12" s="1"/>
    </row>
    <row r="13" spans="1:11" ht="16" x14ac:dyDescent="0.2">
      <c r="A13" s="1"/>
      <c r="B13" s="1"/>
      <c r="C13" s="1"/>
      <c r="D13" s="1">
        <v>1</v>
      </c>
      <c r="E13" s="1">
        <v>0.56299999999999994</v>
      </c>
      <c r="F13" s="1"/>
      <c r="G13" s="1"/>
      <c r="H13" s="1"/>
      <c r="I13" s="1"/>
      <c r="J13" s="1"/>
      <c r="K13" s="1"/>
    </row>
    <row r="14" spans="1:11" ht="16" x14ac:dyDescent="0.2">
      <c r="A14" s="1"/>
      <c r="B14" s="1"/>
      <c r="C14" s="1"/>
      <c r="D14" s="1">
        <v>1.2</v>
      </c>
      <c r="E14" s="1">
        <v>0.64400000000000002</v>
      </c>
      <c r="F14" s="7"/>
      <c r="G14" s="1"/>
      <c r="H14" s="1"/>
      <c r="I14" s="1"/>
      <c r="J14" s="1"/>
      <c r="K14" s="1"/>
    </row>
    <row r="15" spans="1:11" ht="16" x14ac:dyDescent="0.2">
      <c r="A15" s="7"/>
      <c r="B15" s="7"/>
      <c r="C15" s="1"/>
      <c r="D15" s="1"/>
      <c r="E15" s="1"/>
      <c r="F15" s="1"/>
      <c r="G15" s="1"/>
      <c r="H15" s="1"/>
      <c r="I15" s="1"/>
      <c r="J15" s="1"/>
      <c r="K15" s="1"/>
    </row>
    <row r="16" spans="1:11" ht="16" x14ac:dyDescent="0.2">
      <c r="A16" s="7"/>
      <c r="B16" s="7"/>
      <c r="C16" s="1"/>
      <c r="D16" s="1"/>
      <c r="E16" s="1"/>
      <c r="F16" s="1"/>
      <c r="G16" s="1"/>
      <c r="H16" s="1"/>
      <c r="I16" s="1"/>
      <c r="J16" s="1"/>
      <c r="K16" s="1"/>
    </row>
    <row r="17" spans="1:19" ht="16" x14ac:dyDescent="0.2">
      <c r="A17" s="7"/>
      <c r="B17" s="7"/>
      <c r="C17" s="1"/>
      <c r="D17" s="1"/>
      <c r="F17" s="1"/>
      <c r="G17" s="1"/>
      <c r="H17" s="1"/>
      <c r="I17" s="1"/>
      <c r="J17" s="1"/>
      <c r="K17" s="1"/>
    </row>
    <row r="18" spans="1:19" ht="16" x14ac:dyDescent="0.2">
      <c r="A18" s="1"/>
      <c r="B18" s="1"/>
      <c r="C18" s="1" t="s">
        <v>98</v>
      </c>
      <c r="D18" s="1"/>
      <c r="E18" s="1"/>
      <c r="F18" s="1"/>
      <c r="G18" s="1"/>
      <c r="H18" s="1"/>
      <c r="I18" s="1"/>
      <c r="J18" s="1"/>
      <c r="K18" s="1"/>
    </row>
    <row r="19" spans="1:19" ht="16" x14ac:dyDescent="0.2">
      <c r="A19" s="7"/>
      <c r="B19" s="73" t="s">
        <v>6</v>
      </c>
      <c r="C19" s="45"/>
      <c r="D19" s="10"/>
      <c r="E19" s="3"/>
      <c r="F19" s="1"/>
      <c r="G19" s="1"/>
      <c r="H19" s="1"/>
      <c r="I19" s="1"/>
      <c r="J19" s="2"/>
      <c r="K19" s="2"/>
      <c r="L19" s="1"/>
      <c r="M19" s="1"/>
      <c r="N19" s="1"/>
      <c r="O19" s="1"/>
      <c r="P19" s="1"/>
      <c r="Q19" s="1"/>
      <c r="R19" s="1"/>
      <c r="S19" s="1"/>
    </row>
    <row r="20" spans="1:19" ht="16" x14ac:dyDescent="0.2">
      <c r="A20" s="85" t="s">
        <v>3</v>
      </c>
      <c r="B20" s="4" t="s">
        <v>99</v>
      </c>
      <c r="C20" s="93" t="s">
        <v>100</v>
      </c>
      <c r="D20" s="94" t="s">
        <v>79</v>
      </c>
      <c r="E20" s="6" t="s">
        <v>101</v>
      </c>
      <c r="F20" s="96" t="s">
        <v>102</v>
      </c>
      <c r="G20" s="98" t="s">
        <v>4</v>
      </c>
      <c r="H20" s="219" t="s">
        <v>103</v>
      </c>
      <c r="I20" s="221" t="s">
        <v>104</v>
      </c>
      <c r="J20" s="222" t="s">
        <v>7</v>
      </c>
      <c r="K20" s="220" t="s">
        <v>8</v>
      </c>
      <c r="L20" s="1"/>
      <c r="M20" s="1"/>
      <c r="N20" s="1"/>
      <c r="O20" s="1"/>
      <c r="P20" s="1"/>
      <c r="Q20" s="1"/>
      <c r="R20" s="1"/>
      <c r="S20" s="1"/>
    </row>
    <row r="21" spans="1:19" ht="16" x14ac:dyDescent="0.2">
      <c r="A21" s="36" t="str" cm="1">
        <f t="array" ref="A21:A80">[1]Preference_Data!A3:A62</f>
        <v>Myracrodun 1</v>
      </c>
      <c r="B21" s="83">
        <f>[1]Preference_Data!L3</f>
        <v>0.152</v>
      </c>
      <c r="C21" s="67">
        <f>((B21-0.0462)/0.5179)</f>
        <v>0.20428654180343694</v>
      </c>
      <c r="D21" s="207">
        <f>[1]Preference_Data!K3</f>
        <v>1000</v>
      </c>
      <c r="E21" s="83">
        <f>(C21*25000)/D21</f>
        <v>5.1071635450859239</v>
      </c>
      <c r="F21" s="223">
        <f>(E21/1000)</f>
        <v>5.1071635450859239E-3</v>
      </c>
      <c r="G21" s="214">
        <f>[1]Preference_Data!B3</f>
        <v>501.7</v>
      </c>
      <c r="H21" s="43">
        <f>(F21*1000)/G21</f>
        <v>1.0179716055582867E-2</v>
      </c>
      <c r="I21" s="217">
        <f>(H21*100)</f>
        <v>1.0179716055582866</v>
      </c>
      <c r="J21" s="71"/>
      <c r="K21" s="66"/>
      <c r="L21" s="319"/>
      <c r="M21" s="319"/>
      <c r="N21" s="319"/>
      <c r="O21" s="319"/>
      <c r="P21" s="319"/>
      <c r="Q21" s="1"/>
      <c r="R21" s="1"/>
      <c r="S21" s="1"/>
    </row>
    <row r="22" spans="1:19" ht="16" x14ac:dyDescent="0.2">
      <c r="A22" s="36" t="str">
        <v>Myracrodun 2</v>
      </c>
      <c r="B22" s="83">
        <f>[1]Preference_Data!L4</f>
        <v>0.157</v>
      </c>
      <c r="C22" s="43">
        <f t="shared" ref="C22:C43" si="0">((B22-0.0462)/0.5179)</f>
        <v>0.21394091523460129</v>
      </c>
      <c r="D22" s="206">
        <f>[1]Preference_Data!K4</f>
        <v>1000</v>
      </c>
      <c r="E22" s="83">
        <f t="shared" ref="E22:E80" si="1">(C22*25000)/D22</f>
        <v>5.3485228808650325</v>
      </c>
      <c r="F22" s="224">
        <f t="shared" ref="F22:F80" si="2">(E22/1000)</f>
        <v>5.3485228808650325E-3</v>
      </c>
      <c r="G22" s="215">
        <f>[1]Preference_Data!B4</f>
        <v>503.5</v>
      </c>
      <c r="H22" s="43">
        <f t="shared" ref="H22:H80" si="3">(F22*1000)/G22</f>
        <v>1.0622686953058654E-2</v>
      </c>
      <c r="I22" s="217">
        <f t="shared" ref="I22:I80" si="4">(H22*100)</f>
        <v>1.0622686953058653</v>
      </c>
      <c r="J22" s="71"/>
      <c r="K22" s="66"/>
      <c r="L22" s="1"/>
      <c r="M22" s="1"/>
      <c r="N22" s="1"/>
      <c r="O22" s="1"/>
      <c r="P22" s="1"/>
      <c r="Q22" s="1"/>
      <c r="R22" s="1"/>
      <c r="S22" s="1"/>
    </row>
    <row r="23" spans="1:19" ht="16" x14ac:dyDescent="0.2">
      <c r="A23" s="294" t="str">
        <v>Myracrodun 3</v>
      </c>
      <c r="B23" s="84">
        <f>[1]Preference_Data!L5</f>
        <v>0.14399999999999999</v>
      </c>
      <c r="C23" s="66">
        <f t="shared" si="0"/>
        <v>0.18883954431357403</v>
      </c>
      <c r="D23" s="208">
        <f>[1]Preference_Data!K5</f>
        <v>1000</v>
      </c>
      <c r="E23" s="84">
        <f t="shared" si="1"/>
        <v>4.7209886078393515</v>
      </c>
      <c r="F23" s="225">
        <f t="shared" si="2"/>
        <v>4.7209886078393515E-3</v>
      </c>
      <c r="G23" s="215">
        <f>[1]Preference_Data!B5</f>
        <v>504.7</v>
      </c>
      <c r="H23" s="44">
        <f t="shared" si="3"/>
        <v>9.3540491536345388E-3</v>
      </c>
      <c r="I23" s="218">
        <f t="shared" si="4"/>
        <v>0.93540491536345383</v>
      </c>
      <c r="J23" s="75">
        <f>AVERAGE(I21:I23)</f>
        <v>1.0052150720758686</v>
      </c>
      <c r="K23" s="70">
        <f>STDEV(I21:I23)</f>
        <v>6.4386734077643587E-2</v>
      </c>
      <c r="L23" s="1"/>
      <c r="M23" s="1"/>
      <c r="N23" s="1"/>
      <c r="O23" s="1"/>
      <c r="P23" s="1"/>
      <c r="Q23" s="1"/>
      <c r="R23" s="1"/>
      <c r="S23" s="1"/>
    </row>
    <row r="24" spans="1:19" ht="16" x14ac:dyDescent="0.2">
      <c r="A24" s="36" t="str">
        <v>Libdidia 1</v>
      </c>
      <c r="B24" s="83">
        <f>[1]Preference_Data!L6</f>
        <v>0.11</v>
      </c>
      <c r="C24" s="67">
        <f t="shared" si="0"/>
        <v>0.12318980498165667</v>
      </c>
      <c r="D24" s="206">
        <f>[1]Preference_Data!K6</f>
        <v>1000</v>
      </c>
      <c r="E24" s="83">
        <f t="shared" si="1"/>
        <v>3.0797451245414167</v>
      </c>
      <c r="F24" s="224">
        <f t="shared" si="2"/>
        <v>3.0797451245414167E-3</v>
      </c>
      <c r="G24" s="214">
        <f>[1]Preference_Data!B6</f>
        <v>501.9</v>
      </c>
      <c r="H24" s="43">
        <f t="shared" si="3"/>
        <v>6.1361727924714423E-3</v>
      </c>
      <c r="I24" s="217">
        <f t="shared" si="4"/>
        <v>0.61361727924714426</v>
      </c>
      <c r="J24" s="71"/>
      <c r="K24" s="66"/>
      <c r="L24" s="1"/>
      <c r="M24" s="1"/>
      <c r="N24" s="1"/>
      <c r="O24" s="1"/>
      <c r="P24" s="1"/>
      <c r="Q24" s="1"/>
      <c r="R24" s="1"/>
      <c r="S24" s="1"/>
    </row>
    <row r="25" spans="1:19" ht="16" x14ac:dyDescent="0.2">
      <c r="A25" s="36" t="str">
        <v>Libdidia 2</v>
      </c>
      <c r="B25" s="83">
        <f>[1]Preference_Data!L7</f>
        <v>0.107</v>
      </c>
      <c r="C25" s="43">
        <f t="shared" si="0"/>
        <v>0.11739718092295809</v>
      </c>
      <c r="D25" s="206">
        <f>[1]Preference_Data!K7</f>
        <v>1000</v>
      </c>
      <c r="E25" s="83">
        <f t="shared" si="1"/>
        <v>2.9349295230739521</v>
      </c>
      <c r="F25" s="224">
        <f t="shared" si="2"/>
        <v>2.934929523073952E-3</v>
      </c>
      <c r="G25" s="215">
        <f>[1]Preference_Data!B7</f>
        <v>500.7</v>
      </c>
      <c r="H25" s="43">
        <f t="shared" si="3"/>
        <v>5.8616527323226524E-3</v>
      </c>
      <c r="I25" s="217">
        <f t="shared" si="4"/>
        <v>0.58616527323226519</v>
      </c>
      <c r="J25" s="71"/>
      <c r="K25" s="66"/>
      <c r="L25" s="1"/>
      <c r="M25" s="1"/>
      <c r="N25" s="1"/>
      <c r="O25" s="1"/>
      <c r="P25" s="1"/>
      <c r="Q25" s="1"/>
      <c r="R25" s="1"/>
      <c r="S25" s="1"/>
    </row>
    <row r="26" spans="1:19" ht="16" x14ac:dyDescent="0.2">
      <c r="A26" s="294" t="str">
        <v>Libdidia 3</v>
      </c>
      <c r="B26" s="84">
        <f>[1]Preference_Data!L8</f>
        <v>0.111</v>
      </c>
      <c r="C26" s="66">
        <f t="shared" si="0"/>
        <v>0.12512067966788953</v>
      </c>
      <c r="D26" s="208">
        <f>[1]Preference_Data!K8</f>
        <v>1000</v>
      </c>
      <c r="E26" s="84">
        <f t="shared" si="1"/>
        <v>3.1280169916972382</v>
      </c>
      <c r="F26" s="225">
        <f t="shared" si="2"/>
        <v>3.1280169916972382E-3</v>
      </c>
      <c r="G26" s="216">
        <f>[1]Preference_Data!B8</f>
        <v>503.7</v>
      </c>
      <c r="H26" s="44">
        <f t="shared" si="3"/>
        <v>6.2100793958650754E-3</v>
      </c>
      <c r="I26" s="218">
        <f t="shared" si="4"/>
        <v>0.62100793958650757</v>
      </c>
      <c r="J26" s="75">
        <f>AVERAGE(I24:I26)</f>
        <v>0.60693016402197231</v>
      </c>
      <c r="K26" s="70">
        <f>STDEV(I24:I26)</f>
        <v>1.8358675937940296E-2</v>
      </c>
      <c r="L26" s="1"/>
      <c r="M26" s="1"/>
      <c r="N26" s="1"/>
      <c r="O26" s="1"/>
      <c r="P26" s="1"/>
      <c r="Q26" s="1"/>
      <c r="R26" s="1"/>
      <c r="S26" s="1"/>
    </row>
    <row r="27" spans="1:19" ht="16" x14ac:dyDescent="0.2">
      <c r="A27" s="36" t="str">
        <v>Anadenanthera 1</v>
      </c>
      <c r="B27" s="83">
        <f>[1]Preference_Data!L9</f>
        <v>0.161</v>
      </c>
      <c r="C27" s="67">
        <f t="shared" si="0"/>
        <v>0.22166441397953274</v>
      </c>
      <c r="D27" s="206">
        <f>[1]Preference_Data!K9</f>
        <v>1000</v>
      </c>
      <c r="E27" s="83">
        <f t="shared" si="1"/>
        <v>5.5416103494883178</v>
      </c>
      <c r="F27" s="224">
        <f t="shared" si="2"/>
        <v>5.5416103494883174E-3</v>
      </c>
      <c r="G27" s="215">
        <f>[1]Preference_Data!B9</f>
        <v>504.2</v>
      </c>
      <c r="H27" s="43">
        <f t="shared" si="3"/>
        <v>1.099089716280904E-2</v>
      </c>
      <c r="I27" s="217">
        <f t="shared" si="4"/>
        <v>1.0990897162809039</v>
      </c>
      <c r="J27" s="71"/>
      <c r="K27" s="66"/>
      <c r="L27" s="1"/>
      <c r="M27" s="1"/>
      <c r="N27" s="1"/>
      <c r="O27" s="1"/>
      <c r="P27" s="1"/>
      <c r="Q27" s="1"/>
      <c r="R27" s="1"/>
      <c r="S27" s="1"/>
    </row>
    <row r="28" spans="1:19" ht="16" x14ac:dyDescent="0.2">
      <c r="A28" s="36" t="str">
        <v>Anadenanthera 2</v>
      </c>
      <c r="B28" s="83">
        <f>[1]Preference_Data!L10</f>
        <v>0.108</v>
      </c>
      <c r="C28" s="43">
        <f t="shared" si="0"/>
        <v>0.11932805560919096</v>
      </c>
      <c r="D28" s="206">
        <f>[1]Preference_Data!K10</f>
        <v>1000</v>
      </c>
      <c r="E28" s="83">
        <f t="shared" si="1"/>
        <v>2.983201390229774</v>
      </c>
      <c r="F28" s="224">
        <f t="shared" si="2"/>
        <v>2.9832013902297738E-3</v>
      </c>
      <c r="G28" s="215">
        <f>[1]Preference_Data!B10</f>
        <v>503</v>
      </c>
      <c r="H28" s="43">
        <f t="shared" si="3"/>
        <v>5.9308178732202267E-3</v>
      </c>
      <c r="I28" s="217">
        <f t="shared" si="4"/>
        <v>0.59308178732202266</v>
      </c>
      <c r="J28" s="71"/>
      <c r="K28" s="66"/>
      <c r="L28" s="1"/>
      <c r="M28" s="1"/>
      <c r="N28" s="1"/>
      <c r="O28" s="1"/>
      <c r="P28" s="1"/>
      <c r="Q28" s="1"/>
      <c r="R28" s="1"/>
      <c r="S28" s="1"/>
    </row>
    <row r="29" spans="1:19" ht="16" x14ac:dyDescent="0.2">
      <c r="A29" s="294" t="str">
        <v>Anadenanthera 3</v>
      </c>
      <c r="B29" s="84">
        <f>[1]Preference_Data!L11</f>
        <v>0.106</v>
      </c>
      <c r="C29" s="66">
        <f t="shared" si="0"/>
        <v>0.11546630623672523</v>
      </c>
      <c r="D29" s="206">
        <f>[1]Preference_Data!K11</f>
        <v>1000</v>
      </c>
      <c r="E29" s="84">
        <f t="shared" si="1"/>
        <v>2.8866576559181309</v>
      </c>
      <c r="F29" s="225">
        <f t="shared" si="2"/>
        <v>2.8866576559181309E-3</v>
      </c>
      <c r="G29" s="215">
        <f>[1]Preference_Data!B11</f>
        <v>502.4</v>
      </c>
      <c r="H29" s="44">
        <f t="shared" si="3"/>
        <v>5.7457357800918211E-3</v>
      </c>
      <c r="I29" s="218">
        <f t="shared" si="4"/>
        <v>0.57457357800918207</v>
      </c>
      <c r="J29" s="75">
        <f>AVERAGE(I27:I29)</f>
        <v>0.75558169387070284</v>
      </c>
      <c r="K29" s="70">
        <f>STDEV(I27:I29)</f>
        <v>0.29763057562709783</v>
      </c>
      <c r="L29" s="1"/>
      <c r="M29" s="1"/>
      <c r="N29" s="1"/>
      <c r="O29" s="1"/>
      <c r="P29" s="1"/>
      <c r="Q29" s="1"/>
      <c r="R29" s="1"/>
      <c r="S29" s="1"/>
    </row>
    <row r="30" spans="1:19" ht="16" x14ac:dyDescent="0.2">
      <c r="A30" s="36" t="str">
        <v>Ximenia 1</v>
      </c>
      <c r="B30" s="83">
        <f>[1]Preference_Data!L12</f>
        <v>0.16500000000000001</v>
      </c>
      <c r="C30" s="67">
        <f t="shared" si="0"/>
        <v>0.22938791272446421</v>
      </c>
      <c r="D30" s="207">
        <f>[1]Preference_Data!K12</f>
        <v>1000</v>
      </c>
      <c r="E30" s="83">
        <f t="shared" si="1"/>
        <v>5.7346978181116057</v>
      </c>
      <c r="F30" s="224">
        <f t="shared" si="2"/>
        <v>5.7346978181116058E-3</v>
      </c>
      <c r="G30" s="214">
        <f>[1]Preference_Data!B12</f>
        <v>503.3</v>
      </c>
      <c r="H30" s="43">
        <f t="shared" si="3"/>
        <v>1.1394193956112866E-2</v>
      </c>
      <c r="I30" s="217">
        <f t="shared" si="4"/>
        <v>1.1394193956112866</v>
      </c>
      <c r="J30" s="71"/>
      <c r="K30" s="66"/>
      <c r="L30" s="1"/>
      <c r="M30" s="1"/>
      <c r="N30" s="1"/>
      <c r="O30" s="1"/>
      <c r="P30" s="1"/>
      <c r="Q30" s="1"/>
      <c r="R30" s="1"/>
      <c r="S30" s="1"/>
    </row>
    <row r="31" spans="1:19" ht="16" x14ac:dyDescent="0.2">
      <c r="A31" s="36" t="str">
        <v>Ximenia 2</v>
      </c>
      <c r="B31" s="83">
        <f>[1]Preference_Data!L13</f>
        <v>0.16400000000000001</v>
      </c>
      <c r="C31" s="43">
        <f t="shared" si="0"/>
        <v>0.22745703803823134</v>
      </c>
      <c r="D31" s="206">
        <f>[1]Preference_Data!K13</f>
        <v>1000</v>
      </c>
      <c r="E31" s="83">
        <f t="shared" si="1"/>
        <v>5.6864259509557833</v>
      </c>
      <c r="F31" s="224">
        <f t="shared" si="2"/>
        <v>5.686425950955783E-3</v>
      </c>
      <c r="G31" s="215">
        <f>[1]Preference_Data!B13</f>
        <v>504.9</v>
      </c>
      <c r="H31" s="43">
        <f t="shared" si="3"/>
        <v>1.1262479601813792E-2</v>
      </c>
      <c r="I31" s="217">
        <f t="shared" si="4"/>
        <v>1.1262479601813793</v>
      </c>
      <c r="J31" s="71"/>
      <c r="K31" s="66"/>
      <c r="L31" s="1"/>
      <c r="M31" s="1"/>
      <c r="N31" s="1"/>
      <c r="O31" s="1"/>
      <c r="P31" s="1"/>
      <c r="Q31" s="1"/>
      <c r="R31" s="1"/>
      <c r="S31" s="1"/>
    </row>
    <row r="32" spans="1:19" ht="16" x14ac:dyDescent="0.2">
      <c r="A32" s="294" t="str">
        <v>Ximenia 3</v>
      </c>
      <c r="B32" s="84">
        <f>[1]Preference_Data!L14</f>
        <v>0.16300000000000001</v>
      </c>
      <c r="C32" s="66">
        <f t="shared" si="0"/>
        <v>0.22552616335199846</v>
      </c>
      <c r="D32" s="208">
        <f>[1]Preference_Data!K14</f>
        <v>1000</v>
      </c>
      <c r="E32" s="84">
        <f t="shared" si="1"/>
        <v>5.6381540837999617</v>
      </c>
      <c r="F32" s="225">
        <f t="shared" si="2"/>
        <v>5.638154083799962E-3</v>
      </c>
      <c r="G32" s="216">
        <f>[1]Preference_Data!B14</f>
        <v>503.2</v>
      </c>
      <c r="H32" s="44">
        <f t="shared" si="3"/>
        <v>1.1204598735691499E-2</v>
      </c>
      <c r="I32" s="218">
        <f t="shared" si="4"/>
        <v>1.1204598735691498</v>
      </c>
      <c r="J32" s="75">
        <f>AVERAGE(I30:I32)</f>
        <v>1.1287090764539387</v>
      </c>
      <c r="K32" s="70">
        <f>STDEV(I30:I32)</f>
        <v>9.7164133813285123E-3</v>
      </c>
      <c r="L32" s="1"/>
      <c r="M32" s="1"/>
      <c r="N32" s="1"/>
      <c r="O32" s="1"/>
      <c r="P32" s="1"/>
      <c r="Q32" s="1"/>
      <c r="R32" s="1"/>
      <c r="S32" s="1"/>
    </row>
    <row r="33" spans="1:19" ht="16" x14ac:dyDescent="0.2">
      <c r="A33" s="36" t="str">
        <v>Handroanthus 1</v>
      </c>
      <c r="B33" s="83">
        <f>[1]Preference_Data!L15</f>
        <v>0.14699999999999999</v>
      </c>
      <c r="C33" s="67">
        <f t="shared" si="0"/>
        <v>0.19463216837227262</v>
      </c>
      <c r="D33" s="206">
        <f>[1]Preference_Data!K15</f>
        <v>1000</v>
      </c>
      <c r="E33" s="83">
        <f t="shared" si="1"/>
        <v>4.8658042093068152</v>
      </c>
      <c r="F33" s="224">
        <f t="shared" si="2"/>
        <v>4.8658042093068154E-3</v>
      </c>
      <c r="G33" s="215">
        <f>[1]Preference_Data!B15</f>
        <v>503.7</v>
      </c>
      <c r="H33" s="43">
        <f t="shared" si="3"/>
        <v>9.6601235046790065E-3</v>
      </c>
      <c r="I33" s="217">
        <f t="shared" si="4"/>
        <v>0.96601235046790068</v>
      </c>
      <c r="J33" s="71"/>
      <c r="K33" s="66"/>
      <c r="L33" s="1"/>
      <c r="M33" s="1"/>
      <c r="N33" s="1"/>
      <c r="O33" s="1"/>
      <c r="P33" s="1"/>
      <c r="Q33" s="1"/>
      <c r="R33" s="1"/>
      <c r="S33" s="1"/>
    </row>
    <row r="34" spans="1:19" ht="16" x14ac:dyDescent="0.2">
      <c r="A34" s="36" t="str">
        <v>Handroanthus 2</v>
      </c>
      <c r="B34" s="83">
        <f>[1]Preference_Data!L16</f>
        <v>0.14599999999999999</v>
      </c>
      <c r="C34" s="43">
        <f t="shared" si="0"/>
        <v>0.19270129368603978</v>
      </c>
      <c r="D34" s="206">
        <f>[1]Preference_Data!K16</f>
        <v>1000</v>
      </c>
      <c r="E34" s="83">
        <f t="shared" si="1"/>
        <v>4.8175323421509946</v>
      </c>
      <c r="F34" s="224">
        <f t="shared" si="2"/>
        <v>4.8175323421509944E-3</v>
      </c>
      <c r="G34" s="215">
        <f>[1]Preference_Data!B16</f>
        <v>504.8</v>
      </c>
      <c r="H34" s="43">
        <f t="shared" si="3"/>
        <v>9.5434475874623496E-3</v>
      </c>
      <c r="I34" s="217">
        <f t="shared" si="4"/>
        <v>0.95434475874623492</v>
      </c>
      <c r="J34" s="71"/>
      <c r="K34" s="66"/>
      <c r="L34" s="1"/>
      <c r="M34" s="1"/>
      <c r="N34" s="1"/>
      <c r="O34" s="1"/>
      <c r="P34" s="1"/>
      <c r="Q34" s="1"/>
      <c r="R34" s="1"/>
      <c r="S34" s="1"/>
    </row>
    <row r="35" spans="1:19" ht="16" x14ac:dyDescent="0.2">
      <c r="A35" s="294" t="str">
        <v>Handroanthus 3</v>
      </c>
      <c r="B35" s="84">
        <f>[1]Preference_Data!L17</f>
        <v>0.14599999999999999</v>
      </c>
      <c r="C35" s="66">
        <f t="shared" si="0"/>
        <v>0.19270129368603978</v>
      </c>
      <c r="D35" s="206">
        <f>[1]Preference_Data!K17</f>
        <v>1000</v>
      </c>
      <c r="E35" s="84">
        <f t="shared" si="1"/>
        <v>4.8175323421509946</v>
      </c>
      <c r="F35" s="225">
        <f t="shared" si="2"/>
        <v>4.8175323421509944E-3</v>
      </c>
      <c r="G35" s="215">
        <f>[1]Preference_Data!B17</f>
        <v>501.9</v>
      </c>
      <c r="H35" s="44">
        <f t="shared" si="3"/>
        <v>9.5985900421418514E-3</v>
      </c>
      <c r="I35" s="218">
        <f t="shared" si="4"/>
        <v>0.95985900421418513</v>
      </c>
      <c r="J35" s="75">
        <f>AVERAGE(I33:I35)</f>
        <v>0.96007203780944028</v>
      </c>
      <c r="K35" s="70">
        <f>STDEV(I33:I35)</f>
        <v>5.8367123991508556E-3</v>
      </c>
      <c r="L35" s="1"/>
      <c r="M35" s="1"/>
      <c r="N35" s="1"/>
      <c r="O35" s="1"/>
      <c r="P35" s="1"/>
      <c r="Q35" s="1"/>
      <c r="R35" s="1"/>
      <c r="S35" s="1"/>
    </row>
    <row r="36" spans="1:19" ht="16" x14ac:dyDescent="0.2">
      <c r="A36" s="36" t="str">
        <v>Anarcardium 1</v>
      </c>
      <c r="B36" s="83">
        <f>[1]Preference_Data!L18</f>
        <v>0.13700000000000001</v>
      </c>
      <c r="C36" s="67">
        <f t="shared" si="0"/>
        <v>0.17532342150994404</v>
      </c>
      <c r="D36" s="207">
        <f>[1]Preference_Data!K18</f>
        <v>1000</v>
      </c>
      <c r="E36" s="83">
        <f t="shared" si="1"/>
        <v>4.3830855377486015</v>
      </c>
      <c r="F36" s="224">
        <f t="shared" si="2"/>
        <v>4.3830855377486018E-3</v>
      </c>
      <c r="G36" s="214">
        <f>[1]Preference_Data!B18</f>
        <v>502.2</v>
      </c>
      <c r="H36" s="43">
        <f t="shared" si="3"/>
        <v>8.7277688923707714E-3</v>
      </c>
      <c r="I36" s="217">
        <f t="shared" si="4"/>
        <v>0.87277688923707708</v>
      </c>
      <c r="J36" s="71"/>
      <c r="K36" s="66"/>
      <c r="L36" s="1"/>
      <c r="M36" s="1"/>
      <c r="N36" s="1"/>
      <c r="O36" s="1"/>
      <c r="P36" s="1"/>
      <c r="Q36" s="1"/>
      <c r="R36" s="1"/>
      <c r="S36" s="1"/>
    </row>
    <row r="37" spans="1:19" ht="16" x14ac:dyDescent="0.2">
      <c r="A37" s="36" t="str">
        <v>Anarcardium 2</v>
      </c>
      <c r="B37" s="83">
        <f>[1]Preference_Data!L19</f>
        <v>0.13600000000000001</v>
      </c>
      <c r="C37" s="43">
        <f t="shared" si="0"/>
        <v>0.17339254682371116</v>
      </c>
      <c r="D37" s="206">
        <f>[1]Preference_Data!K19</f>
        <v>1000</v>
      </c>
      <c r="E37" s="83">
        <f t="shared" si="1"/>
        <v>4.3348136705927791</v>
      </c>
      <c r="F37" s="224">
        <f t="shared" si="2"/>
        <v>4.3348136705927791E-3</v>
      </c>
      <c r="G37" s="215">
        <f>[1]Preference_Data!B19</f>
        <v>501.2</v>
      </c>
      <c r="H37" s="43">
        <f t="shared" si="3"/>
        <v>8.6488700530582188E-3</v>
      </c>
      <c r="I37" s="217">
        <f t="shared" si="4"/>
        <v>0.86488700530582185</v>
      </c>
      <c r="J37" s="71"/>
      <c r="K37" s="66"/>
      <c r="L37" s="1"/>
      <c r="M37" s="1"/>
      <c r="N37" s="1"/>
      <c r="O37" s="1"/>
      <c r="P37" s="1"/>
      <c r="Q37" s="1"/>
      <c r="R37" s="1"/>
      <c r="S37" s="1"/>
    </row>
    <row r="38" spans="1:19" ht="16" x14ac:dyDescent="0.2">
      <c r="A38" s="294" t="str">
        <v>Anarcardium 3</v>
      </c>
      <c r="B38" s="84">
        <f>[1]Preference_Data!L20</f>
        <v>0.13400000000000001</v>
      </c>
      <c r="C38" s="66">
        <f t="shared" si="0"/>
        <v>0.16953079745124544</v>
      </c>
      <c r="D38" s="208">
        <f>[1]Preference_Data!K20</f>
        <v>1000</v>
      </c>
      <c r="E38" s="84">
        <f t="shared" si="1"/>
        <v>4.238269936281136</v>
      </c>
      <c r="F38" s="225">
        <f t="shared" si="2"/>
        <v>4.2382699362811362E-3</v>
      </c>
      <c r="G38" s="216">
        <f>[1]Preference_Data!B20</f>
        <v>503.3</v>
      </c>
      <c r="H38" s="44">
        <f t="shared" si="3"/>
        <v>8.4209615264874554E-3</v>
      </c>
      <c r="I38" s="218">
        <f t="shared" si="4"/>
        <v>0.8420961526487456</v>
      </c>
      <c r="J38" s="75">
        <f>AVERAGE(I36:I38)</f>
        <v>0.85992001573054822</v>
      </c>
      <c r="K38" s="70">
        <f>STDEV(I36:I38)</f>
        <v>1.5932047529470389E-2</v>
      </c>
      <c r="L38" s="1"/>
      <c r="M38" s="1"/>
      <c r="N38" s="1"/>
      <c r="O38" s="1"/>
      <c r="P38" s="1"/>
      <c r="Q38" s="1"/>
      <c r="R38" s="1"/>
      <c r="S38" s="1"/>
    </row>
    <row r="39" spans="1:19" ht="16" x14ac:dyDescent="0.2">
      <c r="A39" s="1" t="str">
        <v>Ziziphus 1</v>
      </c>
      <c r="B39" s="83">
        <f>[1]Preference_Data!L21</f>
        <v>6.3E-2</v>
      </c>
      <c r="C39" s="67">
        <f t="shared" si="0"/>
        <v>3.2438694728712109E-2</v>
      </c>
      <c r="D39" s="206">
        <f>[1]Preference_Data!K21</f>
        <v>1000</v>
      </c>
      <c r="E39" s="83">
        <f t="shared" si="1"/>
        <v>0.81096736821780269</v>
      </c>
      <c r="F39" s="224">
        <f t="shared" si="2"/>
        <v>8.1096736821780271E-4</v>
      </c>
      <c r="G39" s="215">
        <f>[1]Preference_Data!B21</f>
        <v>503.8</v>
      </c>
      <c r="H39" s="43">
        <f t="shared" si="3"/>
        <v>1.6097010087689613E-3</v>
      </c>
      <c r="I39" s="217">
        <f t="shared" si="4"/>
        <v>0.16097010087689614</v>
      </c>
      <c r="J39" s="71"/>
      <c r="K39" s="66"/>
      <c r="L39" s="1"/>
      <c r="M39" s="1"/>
      <c r="N39" s="1"/>
      <c r="O39" s="1"/>
      <c r="P39" s="1"/>
      <c r="Q39" s="1"/>
      <c r="R39" s="1"/>
      <c r="S39" s="1"/>
    </row>
    <row r="40" spans="1:19" ht="16" x14ac:dyDescent="0.2">
      <c r="A40" s="1" t="str">
        <v>Ziziphus 2</v>
      </c>
      <c r="B40" s="83">
        <f>[1]Preference_Data!L22</f>
        <v>6.2E-2</v>
      </c>
      <c r="C40" s="43">
        <f t="shared" si="0"/>
        <v>3.0507820042479244E-2</v>
      </c>
      <c r="D40" s="206">
        <f>[1]Preference_Data!K22</f>
        <v>1000</v>
      </c>
      <c r="E40" s="83">
        <f t="shared" si="1"/>
        <v>0.76269550106198103</v>
      </c>
      <c r="F40" s="224">
        <f t="shared" si="2"/>
        <v>7.6269550106198105E-4</v>
      </c>
      <c r="G40" s="215">
        <f>[1]Preference_Data!B22</f>
        <v>503.2</v>
      </c>
      <c r="H40" s="43">
        <f t="shared" si="3"/>
        <v>1.5156905823966236E-3</v>
      </c>
      <c r="I40" s="217">
        <f t="shared" si="4"/>
        <v>0.15156905823966235</v>
      </c>
      <c r="J40" s="71"/>
      <c r="K40" s="66"/>
      <c r="L40" s="1"/>
      <c r="M40" s="1"/>
      <c r="N40" s="1"/>
      <c r="O40" s="1"/>
      <c r="P40" s="1"/>
      <c r="Q40" s="1"/>
      <c r="R40" s="1"/>
      <c r="S40" s="1"/>
    </row>
    <row r="41" spans="1:19" ht="16" x14ac:dyDescent="0.2">
      <c r="A41" s="45" t="str">
        <v>Ziziphus 3</v>
      </c>
      <c r="B41" s="84">
        <f>[1]Preference_Data!L23</f>
        <v>6.5000000000000002E-2</v>
      </c>
      <c r="C41" s="66">
        <f t="shared" si="0"/>
        <v>3.6300444101177838E-2</v>
      </c>
      <c r="D41" s="206">
        <f>[1]Preference_Data!K23</f>
        <v>1000</v>
      </c>
      <c r="E41" s="84">
        <f t="shared" si="1"/>
        <v>0.90751110252944589</v>
      </c>
      <c r="F41" s="225">
        <f t="shared" si="2"/>
        <v>9.0751110252944593E-4</v>
      </c>
      <c r="G41" s="215">
        <f>[1]Preference_Data!B23</f>
        <v>502.8</v>
      </c>
      <c r="H41" s="44">
        <f t="shared" si="3"/>
        <v>1.8049146828350157E-3</v>
      </c>
      <c r="I41" s="218">
        <f t="shared" si="4"/>
        <v>0.18049146828350157</v>
      </c>
      <c r="J41" s="72">
        <f>AVERAGE(I39:I41)</f>
        <v>0.1643435424666867</v>
      </c>
      <c r="K41" s="65">
        <f>STDEV(I39:I41)</f>
        <v>1.4753356628435082E-2</v>
      </c>
      <c r="L41" s="1"/>
      <c r="M41" s="1"/>
      <c r="N41" s="1"/>
      <c r="O41" s="1"/>
      <c r="P41" s="1"/>
      <c r="Q41" s="1"/>
      <c r="R41" s="1"/>
      <c r="S41" s="1"/>
    </row>
    <row r="42" spans="1:19" ht="16" x14ac:dyDescent="0.2">
      <c r="A42" s="36" t="str">
        <v>Hymenaea 1</v>
      </c>
      <c r="B42" s="83">
        <f>[1]Preference_Data!L24</f>
        <v>0.124</v>
      </c>
      <c r="C42" s="67">
        <f t="shared" si="0"/>
        <v>0.1502220505889168</v>
      </c>
      <c r="D42" s="207">
        <f>[1]Preference_Data!K24</f>
        <v>1000</v>
      </c>
      <c r="E42" s="83">
        <f t="shared" si="1"/>
        <v>3.7555512647229201</v>
      </c>
      <c r="F42" s="224">
        <f t="shared" si="2"/>
        <v>3.75555126472292E-3</v>
      </c>
      <c r="G42" s="214">
        <f>[1]Preference_Data!B24</f>
        <v>504.9</v>
      </c>
      <c r="H42" s="43">
        <f t="shared" si="3"/>
        <v>7.4382080901622509E-3</v>
      </c>
      <c r="I42" s="217">
        <f t="shared" si="4"/>
        <v>0.74382080901622505</v>
      </c>
      <c r="J42" s="71"/>
      <c r="K42" s="66"/>
      <c r="L42" s="1"/>
      <c r="M42" s="1"/>
      <c r="N42" s="1"/>
      <c r="O42" s="1"/>
      <c r="P42" s="1"/>
      <c r="Q42" s="1"/>
      <c r="R42" s="1"/>
      <c r="S42" s="1"/>
    </row>
    <row r="43" spans="1:19" ht="16" x14ac:dyDescent="0.2">
      <c r="A43" s="36" t="str">
        <v>Hymenaea 2</v>
      </c>
      <c r="B43" s="83">
        <f>[1]Preference_Data!L25</f>
        <v>0.16400000000000001</v>
      </c>
      <c r="C43" s="43">
        <f t="shared" si="0"/>
        <v>0.22745703803823134</v>
      </c>
      <c r="D43" s="206">
        <f>[1]Preference_Data!K25</f>
        <v>1000</v>
      </c>
      <c r="E43" s="83">
        <f t="shared" si="1"/>
        <v>5.6864259509557833</v>
      </c>
      <c r="F43" s="224">
        <f t="shared" si="2"/>
        <v>5.686425950955783E-3</v>
      </c>
      <c r="G43" s="215">
        <f>[1]Preference_Data!B25</f>
        <v>504.7</v>
      </c>
      <c r="H43" s="43">
        <f t="shared" si="3"/>
        <v>1.1266942641085364E-2</v>
      </c>
      <c r="I43" s="217">
        <f t="shared" si="4"/>
        <v>1.1266942641085365</v>
      </c>
      <c r="J43" s="71"/>
      <c r="K43" s="66"/>
      <c r="L43" s="1"/>
      <c r="M43" s="1"/>
      <c r="N43" s="1"/>
      <c r="O43" s="1"/>
      <c r="P43" s="1"/>
      <c r="Q43" s="1"/>
      <c r="R43" s="1"/>
      <c r="S43" s="1"/>
    </row>
    <row r="44" spans="1:19" ht="16" x14ac:dyDescent="0.2">
      <c r="A44" s="294" t="str">
        <v>Hymenaea 3</v>
      </c>
      <c r="B44" s="84">
        <f>[1]Preference_Data!L26</f>
        <v>0.16</v>
      </c>
      <c r="C44" s="66">
        <f>((B44-0.0462)/0.5179)</f>
        <v>0.21973353929329989</v>
      </c>
      <c r="D44" s="208">
        <f>[1]Preference_Data!K26</f>
        <v>1000</v>
      </c>
      <c r="E44" s="84">
        <f t="shared" si="1"/>
        <v>5.4933384823324971</v>
      </c>
      <c r="F44" s="225">
        <f t="shared" si="2"/>
        <v>5.4933384823324972E-3</v>
      </c>
      <c r="G44" s="216">
        <f>[1]Preference_Data!B26</f>
        <v>503.9</v>
      </c>
      <c r="H44" s="44">
        <f t="shared" si="3"/>
        <v>1.0901644140370108E-2</v>
      </c>
      <c r="I44" s="218">
        <f t="shared" si="4"/>
        <v>1.0901644140370108</v>
      </c>
      <c r="J44" s="75">
        <f>AVERAGE(I42:I44)</f>
        <v>0.98689316238725733</v>
      </c>
      <c r="K44" s="70">
        <f>STDEV(I42:I44)</f>
        <v>0.21129773831388091</v>
      </c>
      <c r="L44" s="1"/>
      <c r="M44" s="1"/>
      <c r="N44" s="1"/>
      <c r="O44" s="1"/>
      <c r="P44" s="1"/>
      <c r="Q44" s="1"/>
      <c r="R44" s="1"/>
      <c r="S44" s="1"/>
    </row>
    <row r="45" spans="1:19" ht="16" x14ac:dyDescent="0.2">
      <c r="A45" s="1" t="str">
        <v>Sideroxylon 1</v>
      </c>
      <c r="B45" s="83">
        <f>[1]Preference_Data!L27</f>
        <v>8.6999999999999994E-2</v>
      </c>
      <c r="C45" s="67">
        <f t="shared" ref="C45:C80" si="5">((B45-0.0462)/0.5179)</f>
        <v>7.8779687198300821E-2</v>
      </c>
      <c r="D45" s="206">
        <f>[1]Preference_Data!K27</f>
        <v>1000</v>
      </c>
      <c r="E45" s="83">
        <f t="shared" si="1"/>
        <v>1.9694921799575205</v>
      </c>
      <c r="F45" s="224">
        <f t="shared" si="2"/>
        <v>1.9694921799575204E-3</v>
      </c>
      <c r="G45" s="215">
        <f>[1]Preference_Data!B27</f>
        <v>502.5</v>
      </c>
      <c r="H45" s="43">
        <f t="shared" si="3"/>
        <v>3.9193874228010354E-3</v>
      </c>
      <c r="I45" s="217">
        <f t="shared" si="4"/>
        <v>0.39193874228010356</v>
      </c>
      <c r="J45" s="71"/>
      <c r="K45" s="66"/>
      <c r="L45" s="1"/>
      <c r="M45" s="1"/>
      <c r="N45" s="1"/>
      <c r="O45" s="1"/>
      <c r="P45" s="1"/>
      <c r="Q45" s="1"/>
      <c r="R45" s="1"/>
      <c r="S45" s="1"/>
    </row>
    <row r="46" spans="1:19" ht="16" x14ac:dyDescent="0.2">
      <c r="A46" s="1" t="str">
        <v>Sideroxylon 2</v>
      </c>
      <c r="B46" s="83">
        <f>[1]Preference_Data!L28</f>
        <v>8.8999999999999996E-2</v>
      </c>
      <c r="C46" s="43">
        <f t="shared" si="5"/>
        <v>8.2641436570766544E-2</v>
      </c>
      <c r="D46" s="206">
        <f>[1]Preference_Data!K28</f>
        <v>1000</v>
      </c>
      <c r="E46" s="83">
        <f t="shared" si="1"/>
        <v>2.0660359142691638</v>
      </c>
      <c r="F46" s="224">
        <f t="shared" si="2"/>
        <v>2.0660359142691638E-3</v>
      </c>
      <c r="G46" s="215">
        <f>[1]Preference_Data!B28</f>
        <v>502.3</v>
      </c>
      <c r="H46" s="43">
        <f t="shared" si="3"/>
        <v>4.1131513324092449E-3</v>
      </c>
      <c r="I46" s="217">
        <f t="shared" si="4"/>
        <v>0.4113151332409245</v>
      </c>
      <c r="J46" s="71"/>
      <c r="K46" s="66"/>
      <c r="L46" s="1"/>
      <c r="M46" s="1"/>
      <c r="N46" s="1"/>
      <c r="O46" s="1"/>
      <c r="P46" s="1"/>
      <c r="Q46" s="1"/>
      <c r="R46" s="1"/>
      <c r="S46" s="1"/>
    </row>
    <row r="47" spans="1:19" ht="16" x14ac:dyDescent="0.2">
      <c r="A47" s="45" t="str">
        <v>Sideroxylon 3</v>
      </c>
      <c r="B47" s="84">
        <f>[1]Preference_Data!L29</f>
        <v>7.9000000000000001E-2</v>
      </c>
      <c r="C47" s="66">
        <f t="shared" si="5"/>
        <v>6.3332689708437931E-2</v>
      </c>
      <c r="D47" s="206">
        <f>[1]Preference_Data!K29</f>
        <v>1000</v>
      </c>
      <c r="E47" s="84">
        <f t="shared" si="1"/>
        <v>1.5833172427109483</v>
      </c>
      <c r="F47" s="225">
        <f t="shared" si="2"/>
        <v>1.5833172427109482E-3</v>
      </c>
      <c r="G47" s="215">
        <f>[1]Preference_Data!B29</f>
        <v>502.8</v>
      </c>
      <c r="H47" s="44">
        <f t="shared" si="3"/>
        <v>3.149000084946198E-3</v>
      </c>
      <c r="I47" s="218">
        <f t="shared" si="4"/>
        <v>0.3149000084946198</v>
      </c>
      <c r="J47" s="72">
        <f>AVERAGE(I45:I47)</f>
        <v>0.37271796133854934</v>
      </c>
      <c r="K47" s="65">
        <f>STDEV(I45:I47)</f>
        <v>5.100046945826836E-2</v>
      </c>
      <c r="L47" s="1"/>
      <c r="M47" s="1"/>
      <c r="N47" s="1"/>
      <c r="O47" s="1"/>
      <c r="P47" s="1"/>
      <c r="Q47" s="1"/>
      <c r="R47" s="1"/>
      <c r="S47" s="1"/>
    </row>
    <row r="48" spans="1:19" ht="16" x14ac:dyDescent="0.2">
      <c r="A48" s="36" t="str">
        <v>Poincianella 1</v>
      </c>
      <c r="B48" s="83">
        <f>[1]Preference_Data!L30</f>
        <v>0.123</v>
      </c>
      <c r="C48" s="67">
        <f t="shared" si="5"/>
        <v>0.14829117590268392</v>
      </c>
      <c r="D48" s="207">
        <f>[1]Preference_Data!K30</f>
        <v>1000</v>
      </c>
      <c r="E48" s="83">
        <f t="shared" si="1"/>
        <v>3.7072793975670981</v>
      </c>
      <c r="F48" s="224">
        <f t="shared" si="2"/>
        <v>3.7072793975670981E-3</v>
      </c>
      <c r="G48" s="214">
        <f>[1]Preference_Data!B30</f>
        <v>501.2</v>
      </c>
      <c r="H48" s="43">
        <f t="shared" si="3"/>
        <v>7.396806459631082E-3</v>
      </c>
      <c r="I48" s="217">
        <f t="shared" si="4"/>
        <v>0.73968064596310823</v>
      </c>
      <c r="J48" s="71"/>
      <c r="K48" s="66"/>
      <c r="L48" s="1"/>
      <c r="M48" s="1"/>
      <c r="N48" s="1"/>
      <c r="O48" s="1"/>
      <c r="P48" s="1"/>
      <c r="Q48" s="1"/>
      <c r="R48" s="1"/>
      <c r="S48" s="1"/>
    </row>
    <row r="49" spans="1:19" ht="16" x14ac:dyDescent="0.2">
      <c r="A49" s="36" t="str">
        <v>Poincianella 2</v>
      </c>
      <c r="B49" s="83">
        <f>[1]Preference_Data!L31</f>
        <v>0.125</v>
      </c>
      <c r="C49" s="43">
        <f t="shared" si="5"/>
        <v>0.15215292527514965</v>
      </c>
      <c r="D49" s="206">
        <f>[1]Preference_Data!K31</f>
        <v>1000</v>
      </c>
      <c r="E49" s="83">
        <f t="shared" si="1"/>
        <v>3.8038231318787412</v>
      </c>
      <c r="F49" s="224">
        <f t="shared" si="2"/>
        <v>3.803823131878741E-3</v>
      </c>
      <c r="G49" s="215">
        <f>[1]Preference_Data!B31</f>
        <v>500</v>
      </c>
      <c r="H49" s="43">
        <f t="shared" si="3"/>
        <v>7.607646263757482E-3</v>
      </c>
      <c r="I49" s="217">
        <f t="shared" si="4"/>
        <v>0.76076462637574815</v>
      </c>
      <c r="J49" s="71"/>
      <c r="K49" s="66"/>
      <c r="L49" s="1"/>
      <c r="M49" s="1"/>
      <c r="N49" s="1"/>
      <c r="O49" s="1"/>
      <c r="P49" s="1"/>
      <c r="Q49" s="1"/>
      <c r="R49" s="1"/>
      <c r="S49" s="1"/>
    </row>
    <row r="50" spans="1:19" ht="16" x14ac:dyDescent="0.2">
      <c r="A50" s="294" t="str">
        <v>Poincianella 3</v>
      </c>
      <c r="B50" s="84">
        <f>[1]Preference_Data!L32</f>
        <v>0.11600000000000001</v>
      </c>
      <c r="C50" s="66">
        <f t="shared" si="5"/>
        <v>0.13477505309905385</v>
      </c>
      <c r="D50" s="208">
        <f>[1]Preference_Data!K32</f>
        <v>1000</v>
      </c>
      <c r="E50" s="84">
        <f t="shared" si="1"/>
        <v>3.3693763274763464</v>
      </c>
      <c r="F50" s="225">
        <f t="shared" si="2"/>
        <v>3.3693763274763463E-3</v>
      </c>
      <c r="G50" s="216">
        <f>[1]Preference_Data!B32</f>
        <v>502.5</v>
      </c>
      <c r="H50" s="44">
        <f t="shared" si="3"/>
        <v>6.7052265223409881E-3</v>
      </c>
      <c r="I50" s="218">
        <f t="shared" si="4"/>
        <v>0.67052265223409879</v>
      </c>
      <c r="J50" s="75">
        <f>AVERAGE(I48:I50)</f>
        <v>0.72365597485765176</v>
      </c>
      <c r="K50" s="70">
        <f>STDEV(I48:I50)</f>
        <v>4.7206949035857711E-2</v>
      </c>
      <c r="L50" s="44">
        <f>AVERAGE(J23,J26,J29,J32,J35,J38,J41,J44,J47,J50)</f>
        <v>0.75640387010126153</v>
      </c>
      <c r="M50" s="44">
        <f>STDEV(J23,J26,J29,J32,J35,J38,J41,J44,J47,J50)</f>
        <v>0.30313282883818354</v>
      </c>
      <c r="N50" s="241"/>
      <c r="O50" s="242"/>
      <c r="P50" s="1"/>
      <c r="Q50" s="1"/>
      <c r="R50" s="1"/>
      <c r="S50" s="1"/>
    </row>
    <row r="51" spans="1:19" ht="16" x14ac:dyDescent="0.2">
      <c r="A51" s="1" t="str">
        <v>Aspidosperma 1</v>
      </c>
      <c r="B51" s="83">
        <f>[1]Preference_Data!L33</f>
        <v>0.104</v>
      </c>
      <c r="C51" s="67">
        <f t="shared" si="5"/>
        <v>0.1116045568642595</v>
      </c>
      <c r="D51" s="206">
        <f>[1]Preference_Data!K33</f>
        <v>1000</v>
      </c>
      <c r="E51" s="83">
        <f t="shared" si="1"/>
        <v>2.7901139216064874</v>
      </c>
      <c r="F51" s="224">
        <f t="shared" si="2"/>
        <v>2.7901139216064876E-3</v>
      </c>
      <c r="G51" s="215">
        <f>[1]Preference_Data!B33</f>
        <v>500.9</v>
      </c>
      <c r="H51" s="43">
        <f t="shared" si="3"/>
        <v>5.5702014805479889E-3</v>
      </c>
      <c r="I51" s="217">
        <f t="shared" si="4"/>
        <v>0.55702014805479894</v>
      </c>
      <c r="J51" s="71"/>
      <c r="K51" s="66"/>
      <c r="L51" s="1"/>
      <c r="M51" s="1"/>
      <c r="N51" s="1"/>
      <c r="O51" s="1"/>
      <c r="P51" s="1"/>
      <c r="Q51" s="1"/>
      <c r="R51" s="1"/>
      <c r="S51" s="1"/>
    </row>
    <row r="52" spans="1:19" ht="16" x14ac:dyDescent="0.2">
      <c r="A52" s="1" t="str">
        <v>Aspidosperma 2</v>
      </c>
      <c r="B52" s="83">
        <f>[1]Preference_Data!L34</f>
        <v>0.10100000000000001</v>
      </c>
      <c r="C52" s="43">
        <f t="shared" si="5"/>
        <v>0.10581193280556093</v>
      </c>
      <c r="D52" s="206">
        <f>[1]Preference_Data!K34</f>
        <v>1000</v>
      </c>
      <c r="E52" s="83">
        <f t="shared" si="1"/>
        <v>2.6452983201390232</v>
      </c>
      <c r="F52" s="224">
        <f t="shared" si="2"/>
        <v>2.6452983201390233E-3</v>
      </c>
      <c r="G52" s="215">
        <f>[1]Preference_Data!B34</f>
        <v>501.6</v>
      </c>
      <c r="H52" s="43">
        <f t="shared" si="3"/>
        <v>5.2737207339294719E-3</v>
      </c>
      <c r="I52" s="217">
        <f t="shared" si="4"/>
        <v>0.52737207339294723</v>
      </c>
      <c r="J52" s="71"/>
      <c r="K52" s="66"/>
      <c r="L52" s="1"/>
      <c r="M52" s="1"/>
      <c r="N52" s="1"/>
      <c r="O52" s="1"/>
      <c r="P52" s="1"/>
      <c r="Q52" s="1"/>
      <c r="R52" s="1"/>
      <c r="S52" s="1"/>
    </row>
    <row r="53" spans="1:19" ht="16" x14ac:dyDescent="0.2">
      <c r="A53" s="45" t="str">
        <v>Aspidosperma 3</v>
      </c>
      <c r="B53" s="84">
        <f>[1]Preference_Data!L35</f>
        <v>0.10199999999999999</v>
      </c>
      <c r="C53" s="66">
        <f t="shared" si="5"/>
        <v>0.10774280749179377</v>
      </c>
      <c r="D53" s="206">
        <f>[1]Preference_Data!K35</f>
        <v>1000</v>
      </c>
      <c r="E53" s="84">
        <f t="shared" si="1"/>
        <v>2.6935701872948443</v>
      </c>
      <c r="F53" s="225">
        <f t="shared" si="2"/>
        <v>2.6935701872948443E-3</v>
      </c>
      <c r="G53" s="215">
        <f>[1]Preference_Data!B35</f>
        <v>503.9</v>
      </c>
      <c r="H53" s="44">
        <f t="shared" si="3"/>
        <v>5.3454458965962381E-3</v>
      </c>
      <c r="I53" s="218">
        <f t="shared" si="4"/>
        <v>0.53454458965962381</v>
      </c>
      <c r="J53" s="72">
        <f>AVERAGE(I51:I53)</f>
        <v>0.53964560370245662</v>
      </c>
      <c r="K53" s="65">
        <f>STDEV(I51:I53)</f>
        <v>1.5468268842619936E-2</v>
      </c>
      <c r="L53" s="1"/>
      <c r="M53" s="1"/>
      <c r="N53" s="1"/>
      <c r="O53" s="1"/>
      <c r="P53" s="1"/>
      <c r="Q53" s="1"/>
      <c r="R53" s="1"/>
      <c r="S53" s="1"/>
    </row>
    <row r="54" spans="1:19" ht="16" x14ac:dyDescent="0.2">
      <c r="A54" s="36" t="str">
        <v>Mimosa 1</v>
      </c>
      <c r="B54" s="83">
        <f>[1]Preference_Data!L36</f>
        <v>0.16400000000000001</v>
      </c>
      <c r="C54" s="67">
        <f t="shared" si="5"/>
        <v>0.22745703803823134</v>
      </c>
      <c r="D54" s="207">
        <f>[1]Preference_Data!K36</f>
        <v>1000</v>
      </c>
      <c r="E54" s="83">
        <f t="shared" si="1"/>
        <v>5.6864259509557833</v>
      </c>
      <c r="F54" s="224">
        <f t="shared" si="2"/>
        <v>5.686425950955783E-3</v>
      </c>
      <c r="G54" s="214">
        <f>[1]Preference_Data!B36</f>
        <v>504</v>
      </c>
      <c r="H54" s="43">
        <f t="shared" si="3"/>
        <v>1.1282591172531315E-2</v>
      </c>
      <c r="I54" s="217">
        <f t="shared" si="4"/>
        <v>1.1282591172531315</v>
      </c>
      <c r="J54" s="71"/>
      <c r="K54" s="66"/>
      <c r="L54" s="1"/>
      <c r="M54" s="1"/>
      <c r="N54" s="1"/>
      <c r="O54" s="1"/>
      <c r="P54" s="1"/>
      <c r="Q54" s="1"/>
      <c r="R54" s="1"/>
      <c r="S54" s="1"/>
    </row>
    <row r="55" spans="1:19" ht="16" x14ac:dyDescent="0.2">
      <c r="A55" s="36" t="str">
        <v>Mimosa 2</v>
      </c>
      <c r="B55" s="83">
        <f>[1]Preference_Data!L37</f>
        <v>0.16</v>
      </c>
      <c r="C55" s="43">
        <f t="shared" si="5"/>
        <v>0.21973353929329989</v>
      </c>
      <c r="D55" s="206">
        <f>[1]Preference_Data!K37</f>
        <v>1000</v>
      </c>
      <c r="E55" s="83">
        <f t="shared" si="1"/>
        <v>5.4933384823324971</v>
      </c>
      <c r="F55" s="224">
        <f t="shared" si="2"/>
        <v>5.4933384823324972E-3</v>
      </c>
      <c r="G55" s="215">
        <f>[1]Preference_Data!B37</f>
        <v>504.6</v>
      </c>
      <c r="H55" s="43">
        <f t="shared" si="3"/>
        <v>1.0886520971725122E-2</v>
      </c>
      <c r="I55" s="217">
        <f t="shared" si="4"/>
        <v>1.0886520971725122</v>
      </c>
      <c r="J55" s="71"/>
      <c r="K55" s="66"/>
      <c r="L55" s="1"/>
      <c r="M55" s="1"/>
      <c r="N55" s="1"/>
      <c r="O55" s="1"/>
      <c r="P55" s="1"/>
      <c r="Q55" s="1"/>
      <c r="R55" s="1"/>
      <c r="S55" s="1"/>
    </row>
    <row r="56" spans="1:19" ht="16" x14ac:dyDescent="0.2">
      <c r="A56" s="294" t="str">
        <v>Mimosa 3</v>
      </c>
      <c r="B56" s="84">
        <f>[1]Preference_Data!L38</f>
        <v>0.16400000000000001</v>
      </c>
      <c r="C56" s="66">
        <f t="shared" si="5"/>
        <v>0.22745703803823134</v>
      </c>
      <c r="D56" s="208">
        <f>[1]Preference_Data!K38</f>
        <v>1000</v>
      </c>
      <c r="E56" s="84">
        <f t="shared" si="1"/>
        <v>5.6864259509557833</v>
      </c>
      <c r="F56" s="225">
        <f t="shared" si="2"/>
        <v>5.686425950955783E-3</v>
      </c>
      <c r="G56" s="216">
        <f>[1]Preference_Data!B38</f>
        <v>503.7</v>
      </c>
      <c r="H56" s="44">
        <f t="shared" si="3"/>
        <v>1.1289311000507809E-2</v>
      </c>
      <c r="I56" s="218">
        <f t="shared" si="4"/>
        <v>1.1289311000507809</v>
      </c>
      <c r="J56" s="75">
        <f>AVERAGE(I54:I56)</f>
        <v>1.1152807714921416</v>
      </c>
      <c r="K56" s="70">
        <f>STDEV(I54:I56)</f>
        <v>2.306355593215733E-2</v>
      </c>
      <c r="L56" s="1"/>
      <c r="M56" s="1"/>
      <c r="N56" s="1"/>
      <c r="O56" s="1"/>
      <c r="P56" s="1"/>
      <c r="Q56" s="1"/>
      <c r="R56" s="1"/>
      <c r="S56" s="1"/>
    </row>
    <row r="57" spans="1:19" ht="16" x14ac:dyDescent="0.2">
      <c r="A57" s="1" t="str">
        <v>Commiphora 1</v>
      </c>
      <c r="B57" s="83">
        <f>[1]Preference_Data!L39</f>
        <v>0.1</v>
      </c>
      <c r="C57" s="67">
        <f t="shared" si="5"/>
        <v>0.10388105811932806</v>
      </c>
      <c r="D57" s="206">
        <f>[1]Preference_Data!K39</f>
        <v>1000</v>
      </c>
      <c r="E57" s="83">
        <f t="shared" si="1"/>
        <v>2.5970264529832017</v>
      </c>
      <c r="F57" s="224">
        <f t="shared" si="2"/>
        <v>2.5970264529832018E-3</v>
      </c>
      <c r="G57" s="215">
        <f>[1]Preference_Data!B39</f>
        <v>503.2</v>
      </c>
      <c r="H57" s="43">
        <f t="shared" si="3"/>
        <v>5.1610223628442004E-3</v>
      </c>
      <c r="I57" s="217">
        <f t="shared" si="4"/>
        <v>0.51610223628442009</v>
      </c>
      <c r="J57" s="71"/>
      <c r="K57" s="66"/>
      <c r="L57" s="1"/>
      <c r="M57" s="1"/>
      <c r="N57" s="1"/>
      <c r="O57" s="1"/>
      <c r="P57" s="1"/>
      <c r="Q57" s="1"/>
      <c r="R57" s="1"/>
      <c r="S57" s="1"/>
    </row>
    <row r="58" spans="1:19" ht="16" x14ac:dyDescent="0.2">
      <c r="A58" s="1" t="str">
        <v>Commiphora 2</v>
      </c>
      <c r="B58" s="83">
        <f>[1]Preference_Data!L40</f>
        <v>0.10199999999999999</v>
      </c>
      <c r="C58" s="43">
        <f t="shared" si="5"/>
        <v>0.10774280749179377</v>
      </c>
      <c r="D58" s="206">
        <f>[1]Preference_Data!K40</f>
        <v>1000</v>
      </c>
      <c r="E58" s="83">
        <f t="shared" si="1"/>
        <v>2.6935701872948443</v>
      </c>
      <c r="F58" s="224">
        <f t="shared" si="2"/>
        <v>2.6935701872948443E-3</v>
      </c>
      <c r="G58" s="215">
        <f>[1]Preference_Data!B40</f>
        <v>503.4</v>
      </c>
      <c r="H58" s="43">
        <f t="shared" si="3"/>
        <v>5.3507552389647287E-3</v>
      </c>
      <c r="I58" s="217">
        <f t="shared" si="4"/>
        <v>0.53507552389647284</v>
      </c>
      <c r="J58" s="71"/>
      <c r="K58" s="66"/>
      <c r="L58" s="1"/>
      <c r="M58" s="1"/>
      <c r="N58" s="1"/>
      <c r="O58" s="1"/>
      <c r="P58" s="1"/>
      <c r="Q58" s="1"/>
      <c r="R58" s="1"/>
      <c r="S58" s="1"/>
    </row>
    <row r="59" spans="1:19" ht="16" x14ac:dyDescent="0.2">
      <c r="A59" s="45" t="str">
        <v>Commiphora 3</v>
      </c>
      <c r="B59" s="84">
        <f>[1]Preference_Data!L41</f>
        <v>0.106</v>
      </c>
      <c r="C59" s="66">
        <f t="shared" si="5"/>
        <v>0.11546630623672523</v>
      </c>
      <c r="D59" s="206">
        <f>[1]Preference_Data!K41</f>
        <v>1000</v>
      </c>
      <c r="E59" s="84">
        <f t="shared" si="1"/>
        <v>2.8866576559181309</v>
      </c>
      <c r="F59" s="225">
        <f t="shared" si="2"/>
        <v>2.8866576559181309E-3</v>
      </c>
      <c r="G59" s="215">
        <f>[1]Preference_Data!B41</f>
        <v>503.1</v>
      </c>
      <c r="H59" s="44">
        <f t="shared" si="3"/>
        <v>5.7377413156790517E-3</v>
      </c>
      <c r="I59" s="218">
        <f t="shared" si="4"/>
        <v>0.57377413156790513</v>
      </c>
      <c r="J59" s="72">
        <f>AVERAGE(I57:I59)</f>
        <v>0.54165063058293272</v>
      </c>
      <c r="K59" s="65">
        <f>STDEV(I57:I59)</f>
        <v>2.9392786484970471E-2</v>
      </c>
      <c r="L59" s="1"/>
      <c r="M59" s="1"/>
      <c r="N59" s="1"/>
      <c r="O59" s="1"/>
      <c r="P59" s="1"/>
      <c r="Q59" s="1"/>
      <c r="R59" s="1"/>
      <c r="S59" s="1"/>
    </row>
    <row r="60" spans="1:19" ht="16" x14ac:dyDescent="0.2">
      <c r="A60" s="36" t="str">
        <v>Schinopsis 1</v>
      </c>
      <c r="B60" s="83">
        <f>[1]Preference_Data!L42</f>
        <v>0.192</v>
      </c>
      <c r="C60" s="67">
        <f t="shared" si="5"/>
        <v>0.28152152925275148</v>
      </c>
      <c r="D60" s="207">
        <f>[1]Preference_Data!K42</f>
        <v>1000</v>
      </c>
      <c r="E60" s="83">
        <f t="shared" si="1"/>
        <v>7.0380382313187866</v>
      </c>
      <c r="F60" s="224">
        <f t="shared" si="2"/>
        <v>7.038038231318787E-3</v>
      </c>
      <c r="G60" s="214">
        <f>[1]Preference_Data!B42</f>
        <v>504</v>
      </c>
      <c r="H60" s="43">
        <f t="shared" si="3"/>
        <v>1.3964361570076958E-2</v>
      </c>
      <c r="I60" s="217">
        <f t="shared" si="4"/>
        <v>1.3964361570076957</v>
      </c>
      <c r="J60" s="71"/>
      <c r="K60" s="66"/>
      <c r="L60" s="1"/>
      <c r="M60" s="1"/>
      <c r="N60" s="1"/>
      <c r="O60" s="1"/>
      <c r="P60" s="1"/>
      <c r="Q60" s="1"/>
      <c r="R60" s="1"/>
      <c r="S60" s="1"/>
    </row>
    <row r="61" spans="1:19" ht="16" x14ac:dyDescent="0.2">
      <c r="A61" s="36" t="str">
        <v>Schinopsis 2</v>
      </c>
      <c r="B61" s="83">
        <f>[1]Preference_Data!L43</f>
        <v>0.19500000000000001</v>
      </c>
      <c r="C61" s="43">
        <f t="shared" si="5"/>
        <v>0.2873141533114501</v>
      </c>
      <c r="D61" s="206">
        <f>[1]Preference_Data!K43</f>
        <v>1000</v>
      </c>
      <c r="E61" s="83">
        <f t="shared" si="1"/>
        <v>7.1828538327862521</v>
      </c>
      <c r="F61" s="224">
        <f t="shared" si="2"/>
        <v>7.1828538327862517E-3</v>
      </c>
      <c r="G61" s="215">
        <f>[1]Preference_Data!B43</f>
        <v>503.8</v>
      </c>
      <c r="H61" s="43">
        <f t="shared" si="3"/>
        <v>1.4257351791953657E-2</v>
      </c>
      <c r="I61" s="217">
        <f t="shared" si="4"/>
        <v>1.4257351791953656</v>
      </c>
      <c r="J61" s="71"/>
      <c r="K61" s="66"/>
      <c r="L61" s="1"/>
      <c r="M61" s="1"/>
      <c r="N61" s="1"/>
      <c r="O61" s="1"/>
      <c r="P61" s="1"/>
      <c r="Q61" s="1"/>
      <c r="R61" s="1"/>
      <c r="S61" s="1"/>
    </row>
    <row r="62" spans="1:19" ht="16" x14ac:dyDescent="0.2">
      <c r="A62" s="294" t="str">
        <v>Schinopsis 3</v>
      </c>
      <c r="B62" s="84">
        <f>[1]Preference_Data!L44</f>
        <v>0.20599999999999999</v>
      </c>
      <c r="C62" s="66">
        <f t="shared" si="5"/>
        <v>0.30855377486001156</v>
      </c>
      <c r="D62" s="208">
        <f>[1]Preference_Data!K44</f>
        <v>1000</v>
      </c>
      <c r="E62" s="84">
        <f t="shared" si="1"/>
        <v>7.7138443715002891</v>
      </c>
      <c r="F62" s="225">
        <f t="shared" si="2"/>
        <v>7.7138443715002889E-3</v>
      </c>
      <c r="G62" s="216">
        <f>[1]Preference_Data!B44</f>
        <v>502.7</v>
      </c>
      <c r="H62" s="44">
        <f t="shared" si="3"/>
        <v>1.5344826678934333E-2</v>
      </c>
      <c r="I62" s="218">
        <f t="shared" si="4"/>
        <v>1.5344826678934333</v>
      </c>
      <c r="J62" s="75">
        <f>AVERAGE(I60:I62)</f>
        <v>1.4522180013654982</v>
      </c>
      <c r="K62" s="70">
        <f>STDEV(I60:I62)</f>
        <v>7.2733862089831777E-2</v>
      </c>
      <c r="L62" s="1"/>
      <c r="M62" s="1"/>
      <c r="N62" s="1"/>
      <c r="O62" s="1"/>
      <c r="P62" s="1"/>
      <c r="Q62" s="1"/>
      <c r="R62" s="1"/>
      <c r="S62" s="1"/>
    </row>
    <row r="63" spans="1:19" ht="16" x14ac:dyDescent="0.2">
      <c r="A63" s="1" t="str">
        <v xml:space="preserve"> Senegalia b 1</v>
      </c>
      <c r="B63" s="83">
        <f>[1]Preference_Data!L45</f>
        <v>9.8000000000000004E-2</v>
      </c>
      <c r="C63" s="67">
        <f t="shared" si="5"/>
        <v>0.10001930874686234</v>
      </c>
      <c r="D63" s="206">
        <f>[1]Preference_Data!K45</f>
        <v>1000</v>
      </c>
      <c r="E63" s="83">
        <f t="shared" si="1"/>
        <v>2.5004827186715586</v>
      </c>
      <c r="F63" s="224">
        <f t="shared" si="2"/>
        <v>2.5004827186715585E-3</v>
      </c>
      <c r="G63" s="215">
        <f>[1]Preference_Data!B45</f>
        <v>504.8</v>
      </c>
      <c r="H63" s="43">
        <f t="shared" si="3"/>
        <v>4.9534126756568117E-3</v>
      </c>
      <c r="I63" s="217">
        <f t="shared" si="4"/>
        <v>0.49534126756568114</v>
      </c>
      <c r="J63" s="71"/>
      <c r="K63" s="66"/>
      <c r="L63" s="1"/>
      <c r="M63" s="1"/>
      <c r="N63" s="1"/>
      <c r="O63" s="1"/>
      <c r="P63" s="1"/>
      <c r="Q63" s="1"/>
      <c r="R63" s="1"/>
      <c r="S63" s="1"/>
    </row>
    <row r="64" spans="1:19" ht="16" x14ac:dyDescent="0.2">
      <c r="A64" s="1" t="str">
        <v>Senegalia b 2</v>
      </c>
      <c r="B64" s="83">
        <f>[1]Preference_Data!L46</f>
        <v>9.8000000000000004E-2</v>
      </c>
      <c r="C64" s="43">
        <f t="shared" si="5"/>
        <v>0.10001930874686234</v>
      </c>
      <c r="D64" s="206">
        <f>[1]Preference_Data!K46</f>
        <v>1000</v>
      </c>
      <c r="E64" s="83">
        <f t="shared" si="1"/>
        <v>2.5004827186715586</v>
      </c>
      <c r="F64" s="224">
        <f t="shared" si="2"/>
        <v>2.5004827186715585E-3</v>
      </c>
      <c r="G64" s="215">
        <f>[1]Preference_Data!B46</f>
        <v>503.9</v>
      </c>
      <c r="H64" s="43">
        <f t="shared" si="3"/>
        <v>4.9622598108187317E-3</v>
      </c>
      <c r="I64" s="217">
        <f t="shared" si="4"/>
        <v>0.49622598108187316</v>
      </c>
      <c r="J64" s="71"/>
      <c r="K64" s="66"/>
      <c r="L64" s="1"/>
      <c r="M64" s="1"/>
      <c r="N64" s="1"/>
      <c r="O64" s="1"/>
      <c r="P64" s="1"/>
      <c r="Q64" s="1"/>
      <c r="R64" s="1"/>
      <c r="S64" s="1"/>
    </row>
    <row r="65" spans="1:19" ht="16" x14ac:dyDescent="0.2">
      <c r="A65" s="45" t="str">
        <v>Senegalia b 3</v>
      </c>
      <c r="B65" s="84">
        <f>[1]Preference_Data!L47</f>
        <v>9.8000000000000004E-2</v>
      </c>
      <c r="C65" s="66">
        <f t="shared" si="5"/>
        <v>0.10001930874686234</v>
      </c>
      <c r="D65" s="206">
        <f>[1]Preference_Data!K47</f>
        <v>1000</v>
      </c>
      <c r="E65" s="84">
        <f t="shared" si="1"/>
        <v>2.5004827186715586</v>
      </c>
      <c r="F65" s="225">
        <f t="shared" si="2"/>
        <v>2.5004827186715585E-3</v>
      </c>
      <c r="G65" s="215">
        <f>[1]Preference_Data!B47</f>
        <v>502.3</v>
      </c>
      <c r="H65" s="44">
        <f t="shared" si="3"/>
        <v>4.9780663322149281E-3</v>
      </c>
      <c r="I65" s="218">
        <f t="shared" si="4"/>
        <v>0.49780663322149282</v>
      </c>
      <c r="J65" s="72">
        <f>AVERAGE(I63:I65)</f>
        <v>0.49645796062301573</v>
      </c>
      <c r="K65" s="65">
        <f>STDEV(I63:I65)</f>
        <v>1.2489466901535347E-3</v>
      </c>
      <c r="L65" s="1"/>
      <c r="M65" s="1"/>
      <c r="N65" s="1"/>
      <c r="O65" s="1"/>
      <c r="P65" s="1"/>
      <c r="Q65" s="1"/>
      <c r="R65" s="1"/>
      <c r="S65" s="1"/>
    </row>
    <row r="66" spans="1:19" ht="16" x14ac:dyDescent="0.2">
      <c r="A66" s="1" t="str">
        <v>Peltogyne 1</v>
      </c>
      <c r="B66" s="83">
        <f>[1]Preference_Data!L48</f>
        <v>9.4E-2</v>
      </c>
      <c r="C66" s="67">
        <f t="shared" si="5"/>
        <v>9.2295810001930878E-2</v>
      </c>
      <c r="D66" s="207">
        <f>[1]Preference_Data!K48</f>
        <v>1000</v>
      </c>
      <c r="E66" s="83">
        <f t="shared" si="1"/>
        <v>2.307395250048272</v>
      </c>
      <c r="F66" s="224">
        <f t="shared" si="2"/>
        <v>2.3073952500482719E-3</v>
      </c>
      <c r="G66" s="214">
        <f>[1]Preference_Data!B48</f>
        <v>501.8</v>
      </c>
      <c r="H66" s="43">
        <f t="shared" si="3"/>
        <v>4.5982368474457389E-3</v>
      </c>
      <c r="I66" s="217">
        <f t="shared" si="4"/>
        <v>0.45982368474457391</v>
      </c>
      <c r="J66" s="71"/>
      <c r="K66" s="66"/>
      <c r="L66" s="1"/>
      <c r="M66" s="1"/>
      <c r="N66" s="1"/>
      <c r="O66" s="1"/>
      <c r="P66" s="1"/>
      <c r="Q66" s="1"/>
      <c r="R66" s="1"/>
      <c r="S66" s="1"/>
    </row>
    <row r="67" spans="1:19" ht="16" x14ac:dyDescent="0.2">
      <c r="A67" s="1" t="str">
        <v>Peltogyne 2</v>
      </c>
      <c r="B67" s="83">
        <f>[1]Preference_Data!L49</f>
        <v>9.7000000000000003E-2</v>
      </c>
      <c r="C67" s="43">
        <f t="shared" si="5"/>
        <v>9.8088434060629476E-2</v>
      </c>
      <c r="D67" s="206">
        <f>[1]Preference_Data!K49</f>
        <v>1000</v>
      </c>
      <c r="E67" s="83">
        <f t="shared" si="1"/>
        <v>2.452210851515737</v>
      </c>
      <c r="F67" s="224">
        <f t="shared" si="2"/>
        <v>2.4522108515157371E-3</v>
      </c>
      <c r="G67" s="215">
        <f>[1]Preference_Data!B49</f>
        <v>503.6</v>
      </c>
      <c r="H67" s="43">
        <f t="shared" si="3"/>
        <v>4.8693622945109949E-3</v>
      </c>
      <c r="I67" s="217">
        <f t="shared" si="4"/>
        <v>0.48693622945109949</v>
      </c>
      <c r="J67" s="71"/>
      <c r="K67" s="66"/>
      <c r="L67" s="1"/>
      <c r="M67" s="1"/>
      <c r="N67" s="1"/>
      <c r="O67" s="1"/>
      <c r="P67" s="1"/>
      <c r="Q67" s="1"/>
      <c r="R67" s="1"/>
      <c r="S67" s="1"/>
    </row>
    <row r="68" spans="1:19" ht="16" x14ac:dyDescent="0.2">
      <c r="A68" s="45" t="str">
        <v>Peltogyne 3</v>
      </c>
      <c r="B68" s="84">
        <f>[1]Preference_Data!L50</f>
        <v>9.6000000000000002E-2</v>
      </c>
      <c r="C68" s="66">
        <f t="shared" si="5"/>
        <v>9.6157559374396601E-2</v>
      </c>
      <c r="D68" s="208">
        <f>[1]Preference_Data!K50</f>
        <v>1000</v>
      </c>
      <c r="E68" s="84">
        <f t="shared" si="1"/>
        <v>2.403938984359915</v>
      </c>
      <c r="F68" s="225">
        <f t="shared" si="2"/>
        <v>2.4039389843599152E-3</v>
      </c>
      <c r="G68" s="216">
        <f>[1]Preference_Data!B50</f>
        <v>503.7</v>
      </c>
      <c r="H68" s="44">
        <f t="shared" si="3"/>
        <v>4.7725610171926048E-3</v>
      </c>
      <c r="I68" s="218">
        <f t="shared" si="4"/>
        <v>0.47725610171926047</v>
      </c>
      <c r="J68" s="72">
        <f>AVERAGE(I66:I68)</f>
        <v>0.47467200530497794</v>
      </c>
      <c r="K68" s="65">
        <f>STDEV(I66:I68)</f>
        <v>1.3739748390147756E-2</v>
      </c>
      <c r="L68" s="1"/>
      <c r="M68" s="1"/>
      <c r="N68" s="1"/>
      <c r="O68" s="1"/>
      <c r="P68" s="1"/>
      <c r="Q68" s="1"/>
      <c r="R68" s="1"/>
      <c r="S68" s="1"/>
    </row>
    <row r="69" spans="1:19" ht="16" x14ac:dyDescent="0.2">
      <c r="A69" s="1" t="str">
        <v>Piptadenia 1</v>
      </c>
      <c r="B69" s="83">
        <f>[1]Preference_Data!L51</f>
        <v>7.2999999999999995E-2</v>
      </c>
      <c r="C69" s="67">
        <f t="shared" si="5"/>
        <v>5.1747441591040735E-2</v>
      </c>
      <c r="D69" s="206">
        <f>[1]Preference_Data!K51</f>
        <v>1000</v>
      </c>
      <c r="E69" s="83">
        <f t="shared" si="1"/>
        <v>1.2936860397760184</v>
      </c>
      <c r="F69" s="224">
        <f t="shared" si="2"/>
        <v>1.2936860397760185E-3</v>
      </c>
      <c r="G69" s="215">
        <f>[1]Preference_Data!B51</f>
        <v>503.3</v>
      </c>
      <c r="H69" s="43">
        <f t="shared" si="3"/>
        <v>2.5704073907729355E-3</v>
      </c>
      <c r="I69" s="217">
        <f t="shared" si="4"/>
        <v>0.25704073907729358</v>
      </c>
      <c r="J69" s="71"/>
      <c r="K69" s="66"/>
      <c r="L69" s="1"/>
      <c r="M69" s="1"/>
      <c r="N69" s="1"/>
      <c r="O69" s="1"/>
      <c r="P69" s="1"/>
      <c r="Q69" s="1"/>
      <c r="R69" s="1"/>
      <c r="S69" s="1"/>
    </row>
    <row r="70" spans="1:19" ht="16" x14ac:dyDescent="0.2">
      <c r="A70" s="1" t="str">
        <v>Piptadenia 2</v>
      </c>
      <c r="B70" s="83">
        <f>[1]Preference_Data!L52</f>
        <v>7.1999999999999995E-2</v>
      </c>
      <c r="C70" s="43">
        <f t="shared" si="5"/>
        <v>4.9816566904807867E-2</v>
      </c>
      <c r="D70" s="206">
        <f>[1]Preference_Data!K52</f>
        <v>1000</v>
      </c>
      <c r="E70" s="83">
        <f t="shared" si="1"/>
        <v>1.2454141726201968</v>
      </c>
      <c r="F70" s="224">
        <f t="shared" si="2"/>
        <v>1.2454141726201968E-3</v>
      </c>
      <c r="G70" s="215">
        <f>[1]Preference_Data!B52</f>
        <v>502.2</v>
      </c>
      <c r="H70" s="43">
        <f t="shared" si="3"/>
        <v>2.4799167117088745E-3</v>
      </c>
      <c r="I70" s="217">
        <f t="shared" si="4"/>
        <v>0.24799167117088744</v>
      </c>
      <c r="J70" s="71"/>
      <c r="K70" s="66"/>
      <c r="L70" s="1"/>
      <c r="M70" s="1"/>
      <c r="N70" s="1"/>
      <c r="O70" s="1"/>
      <c r="P70" s="1"/>
      <c r="Q70" s="1"/>
      <c r="R70" s="1"/>
      <c r="S70" s="1"/>
    </row>
    <row r="71" spans="1:19" ht="16" x14ac:dyDescent="0.2">
      <c r="A71" s="45" t="str">
        <v>Piptadenia 3</v>
      </c>
      <c r="B71" s="84">
        <f>[1]Preference_Data!L53</f>
        <v>7.1999999999999995E-2</v>
      </c>
      <c r="C71" s="66">
        <f t="shared" si="5"/>
        <v>4.9816566904807867E-2</v>
      </c>
      <c r="D71" s="206">
        <f>[1]Preference_Data!K53</f>
        <v>1000</v>
      </c>
      <c r="E71" s="84">
        <f t="shared" si="1"/>
        <v>1.2454141726201968</v>
      </c>
      <c r="F71" s="225">
        <f t="shared" si="2"/>
        <v>1.2454141726201968E-3</v>
      </c>
      <c r="G71" s="215">
        <f>[1]Preference_Data!B53</f>
        <v>503.9</v>
      </c>
      <c r="H71" s="44">
        <f t="shared" si="3"/>
        <v>2.4715502532649271E-3</v>
      </c>
      <c r="I71" s="218">
        <f t="shared" si="4"/>
        <v>0.24715502532649272</v>
      </c>
      <c r="J71" s="72">
        <f>AVERAGE(I69:I71)</f>
        <v>0.25072914519155792</v>
      </c>
      <c r="K71" s="65">
        <f>STDEV(I69:I71)</f>
        <v>5.481984777530635E-3</v>
      </c>
      <c r="L71" s="1"/>
      <c r="M71" s="1"/>
      <c r="N71" s="1"/>
      <c r="O71" s="1"/>
      <c r="P71" s="1"/>
      <c r="Q71" s="1"/>
      <c r="R71" s="1"/>
      <c r="S71" s="1"/>
    </row>
    <row r="72" spans="1:19" ht="16" x14ac:dyDescent="0.2">
      <c r="A72" s="1" t="str">
        <v>Byrsonima 1</v>
      </c>
      <c r="B72" s="83">
        <f>[1]Preference_Data!L54</f>
        <v>9.2999999999999999E-2</v>
      </c>
      <c r="C72" s="67">
        <f t="shared" si="5"/>
        <v>9.0364935315698003E-2</v>
      </c>
      <c r="D72" s="207">
        <f>[1]Preference_Data!K54</f>
        <v>1000</v>
      </c>
      <c r="E72" s="83">
        <f t="shared" si="1"/>
        <v>2.25912338289245</v>
      </c>
      <c r="F72" s="224">
        <f t="shared" si="2"/>
        <v>2.25912338289245E-3</v>
      </c>
      <c r="G72" s="214">
        <f>[1]Preference_Data!B54</f>
        <v>504.9</v>
      </c>
      <c r="H72" s="43">
        <f t="shared" si="3"/>
        <v>4.4743976686323038E-3</v>
      </c>
      <c r="I72" s="217">
        <f t="shared" si="4"/>
        <v>0.44743976686323039</v>
      </c>
      <c r="J72" s="71"/>
      <c r="K72" s="66"/>
      <c r="L72" s="1"/>
      <c r="M72" s="1"/>
      <c r="N72" s="1"/>
      <c r="O72" s="1"/>
      <c r="P72" s="1"/>
      <c r="Q72" s="1"/>
      <c r="R72" s="1"/>
      <c r="S72" s="1"/>
    </row>
    <row r="73" spans="1:19" ht="16" x14ac:dyDescent="0.2">
      <c r="A73" s="1" t="str">
        <v>Byrsonima 2</v>
      </c>
      <c r="B73" s="83">
        <f>[1]Preference_Data!L55</f>
        <v>0.105</v>
      </c>
      <c r="C73" s="43">
        <f t="shared" si="5"/>
        <v>0.11353543155049237</v>
      </c>
      <c r="D73" s="206">
        <f>[1]Preference_Data!K55</f>
        <v>1000</v>
      </c>
      <c r="E73" s="83">
        <f t="shared" si="1"/>
        <v>2.838385788762309</v>
      </c>
      <c r="F73" s="224">
        <f t="shared" si="2"/>
        <v>2.8383857887623091E-3</v>
      </c>
      <c r="G73" s="215">
        <f>[1]Preference_Data!B55</f>
        <v>501.3</v>
      </c>
      <c r="H73" s="43">
        <f t="shared" si="3"/>
        <v>5.6620502468827227E-3</v>
      </c>
      <c r="I73" s="217">
        <f t="shared" si="4"/>
        <v>0.56620502468827227</v>
      </c>
      <c r="J73" s="71"/>
      <c r="K73" s="66"/>
      <c r="L73" s="1"/>
      <c r="M73" s="1"/>
      <c r="N73" s="1"/>
      <c r="O73" s="1"/>
      <c r="P73" s="1"/>
      <c r="Q73" s="1"/>
      <c r="R73" s="1"/>
      <c r="S73" s="1"/>
    </row>
    <row r="74" spans="1:19" ht="16" x14ac:dyDescent="0.2">
      <c r="A74" s="45" t="str">
        <v>Byrsonima 3</v>
      </c>
      <c r="B74" s="84">
        <f>[1]Preference_Data!L56</f>
        <v>0.10299999999999999</v>
      </c>
      <c r="C74" s="66">
        <f t="shared" si="5"/>
        <v>0.10967368217802663</v>
      </c>
      <c r="D74" s="208">
        <f>[1]Preference_Data!K56</f>
        <v>1000</v>
      </c>
      <c r="E74" s="84">
        <f t="shared" si="1"/>
        <v>2.7418420544506659</v>
      </c>
      <c r="F74" s="225">
        <f t="shared" si="2"/>
        <v>2.7418420544506657E-3</v>
      </c>
      <c r="G74" s="216">
        <f>[1]Preference_Data!B56</f>
        <v>500.6</v>
      </c>
      <c r="H74" s="44">
        <f t="shared" si="3"/>
        <v>5.4771115750113179E-3</v>
      </c>
      <c r="I74" s="218">
        <f t="shared" si="4"/>
        <v>0.54771115750113175</v>
      </c>
      <c r="J74" s="72">
        <f>AVERAGE(I72:I74)</f>
        <v>0.52045198301754481</v>
      </c>
      <c r="K74" s="65">
        <f>STDEV(I72:I74)</f>
        <v>6.3903001194835496E-2</v>
      </c>
      <c r="L74" s="1"/>
      <c r="M74" s="1"/>
      <c r="N74" s="1"/>
      <c r="O74" s="1"/>
      <c r="P74" s="1"/>
      <c r="Q74" s="1"/>
      <c r="R74" s="1"/>
      <c r="S74" s="1"/>
    </row>
    <row r="75" spans="1:19" ht="16" x14ac:dyDescent="0.2">
      <c r="A75" s="1" t="str">
        <v>Erythroxylum 1</v>
      </c>
      <c r="B75" s="83">
        <f>[1]Preference_Data!L57</f>
        <v>0.106</v>
      </c>
      <c r="C75" s="67">
        <f t="shared" si="5"/>
        <v>0.11546630623672523</v>
      </c>
      <c r="D75" s="206">
        <f>[1]Preference_Data!K57</f>
        <v>1000</v>
      </c>
      <c r="E75" s="83">
        <f t="shared" si="1"/>
        <v>2.8866576559181309</v>
      </c>
      <c r="F75" s="224">
        <f t="shared" si="2"/>
        <v>2.8866576559181309E-3</v>
      </c>
      <c r="G75" s="215">
        <f>[1]Preference_Data!B57</f>
        <v>504.5</v>
      </c>
      <c r="H75" s="43">
        <f t="shared" si="3"/>
        <v>5.7218189413639859E-3</v>
      </c>
      <c r="I75" s="217">
        <f t="shared" si="4"/>
        <v>0.57218189413639864</v>
      </c>
      <c r="J75" s="71"/>
      <c r="K75" s="66"/>
      <c r="L75" s="1"/>
      <c r="M75" s="1"/>
      <c r="N75" s="1"/>
      <c r="O75" s="1"/>
      <c r="P75" s="1"/>
      <c r="Q75" s="1"/>
      <c r="R75" s="1"/>
      <c r="S75" s="1"/>
    </row>
    <row r="76" spans="1:19" ht="16" x14ac:dyDescent="0.2">
      <c r="A76" s="1" t="str">
        <v>Erythroxylum 2</v>
      </c>
      <c r="B76" s="83">
        <f>[1]Preference_Data!L58</f>
        <v>0.104</v>
      </c>
      <c r="C76" s="43">
        <f t="shared" si="5"/>
        <v>0.1116045568642595</v>
      </c>
      <c r="D76" s="206">
        <f>[1]Preference_Data!K58</f>
        <v>1000</v>
      </c>
      <c r="E76" s="83">
        <f t="shared" si="1"/>
        <v>2.7901139216064874</v>
      </c>
      <c r="F76" s="224">
        <f t="shared" si="2"/>
        <v>2.7901139216064876E-3</v>
      </c>
      <c r="G76" s="215">
        <f>[1]Preference_Data!B58</f>
        <v>504.6</v>
      </c>
      <c r="H76" s="43">
        <f t="shared" si="3"/>
        <v>5.5293577518955358E-3</v>
      </c>
      <c r="I76" s="217">
        <f t="shared" si="4"/>
        <v>0.55293577518955361</v>
      </c>
      <c r="J76" s="71"/>
      <c r="K76" s="66"/>
      <c r="L76" s="1"/>
      <c r="M76" s="1"/>
      <c r="N76" s="1"/>
      <c r="O76" s="1"/>
      <c r="P76" s="1"/>
      <c r="Q76" s="1"/>
      <c r="R76" s="1"/>
      <c r="S76" s="1"/>
    </row>
    <row r="77" spans="1:19" ht="16" x14ac:dyDescent="0.2">
      <c r="A77" s="45" t="str">
        <v>Erythroxylum 3</v>
      </c>
      <c r="B77" s="84">
        <f>[1]Preference_Data!L59</f>
        <v>0.10299999999999999</v>
      </c>
      <c r="C77" s="66">
        <f t="shared" si="5"/>
        <v>0.10967368217802663</v>
      </c>
      <c r="D77" s="206">
        <f>[1]Preference_Data!K59</f>
        <v>1000</v>
      </c>
      <c r="E77" s="84">
        <f t="shared" si="1"/>
        <v>2.7418420544506659</v>
      </c>
      <c r="F77" s="225">
        <f t="shared" si="2"/>
        <v>2.7418420544506657E-3</v>
      </c>
      <c r="G77" s="215">
        <f>[1]Preference_Data!B59</f>
        <v>504.1</v>
      </c>
      <c r="H77" s="44">
        <f t="shared" si="3"/>
        <v>5.4390836231911635E-3</v>
      </c>
      <c r="I77" s="218">
        <f t="shared" si="4"/>
        <v>0.54390836231911632</v>
      </c>
      <c r="J77" s="72">
        <f>AVERAGE(I75:I77)</f>
        <v>0.55634201054835619</v>
      </c>
      <c r="K77" s="65">
        <f>STDEV(I75:I77)</f>
        <v>1.4441259634996753E-2</v>
      </c>
      <c r="L77" s="1"/>
      <c r="M77" s="1"/>
      <c r="N77" s="1"/>
      <c r="O77" s="1"/>
      <c r="P77" s="1"/>
      <c r="Q77" s="1"/>
      <c r="R77" s="1"/>
      <c r="S77" s="1"/>
    </row>
    <row r="78" spans="1:19" ht="16" x14ac:dyDescent="0.2">
      <c r="A78" s="1" t="str">
        <v>Pityrocarpa 1</v>
      </c>
      <c r="B78" s="83">
        <f>[1]Preference_Data!L60</f>
        <v>0.10100000000000001</v>
      </c>
      <c r="C78" s="67">
        <f t="shared" si="5"/>
        <v>0.10581193280556093</v>
      </c>
      <c r="D78" s="207">
        <f>[1]Preference_Data!K60</f>
        <v>1000</v>
      </c>
      <c r="E78" s="83">
        <f t="shared" si="1"/>
        <v>2.6452983201390232</v>
      </c>
      <c r="F78" s="224">
        <f t="shared" si="2"/>
        <v>2.6452983201390233E-3</v>
      </c>
      <c r="G78" s="214">
        <f>[1]Preference_Data!B60</f>
        <v>502.4</v>
      </c>
      <c r="H78" s="43">
        <f t="shared" si="3"/>
        <v>5.2653230894486929E-3</v>
      </c>
      <c r="I78" s="217">
        <f t="shared" si="4"/>
        <v>0.52653230894486924</v>
      </c>
      <c r="J78" s="71"/>
      <c r="K78" s="66"/>
      <c r="L78" s="1"/>
      <c r="M78" s="1"/>
      <c r="N78" s="1"/>
      <c r="O78" s="1"/>
      <c r="P78" s="1"/>
      <c r="Q78" s="1"/>
      <c r="R78" s="1"/>
      <c r="S78" s="1"/>
    </row>
    <row r="79" spans="1:19" ht="16" x14ac:dyDescent="0.2">
      <c r="A79" s="1" t="str">
        <v>Pityrocarpa 2</v>
      </c>
      <c r="B79" s="83">
        <f>[1]Preference_Data!L61</f>
        <v>9.4E-2</v>
      </c>
      <c r="C79" s="43">
        <f t="shared" si="5"/>
        <v>9.2295810001930878E-2</v>
      </c>
      <c r="D79" s="206">
        <f>[1]Preference_Data!K61</f>
        <v>1000</v>
      </c>
      <c r="E79" s="83">
        <f t="shared" si="1"/>
        <v>2.307395250048272</v>
      </c>
      <c r="F79" s="224">
        <f t="shared" si="2"/>
        <v>2.3073952500482719E-3</v>
      </c>
      <c r="G79" s="215">
        <f>[1]Preference_Data!B61</f>
        <v>502.6</v>
      </c>
      <c r="H79" s="43">
        <f t="shared" si="3"/>
        <v>4.5909177279114047E-3</v>
      </c>
      <c r="I79" s="217">
        <f t="shared" si="4"/>
        <v>0.45909177279114044</v>
      </c>
      <c r="J79" s="71"/>
      <c r="K79" s="66"/>
      <c r="L79" s="1"/>
      <c r="M79" s="1"/>
      <c r="N79" s="1"/>
      <c r="O79" s="1"/>
      <c r="P79" s="1"/>
      <c r="Q79" s="1"/>
      <c r="R79" s="1"/>
      <c r="S79" s="1"/>
    </row>
    <row r="80" spans="1:19" ht="16" x14ac:dyDescent="0.2">
      <c r="A80" s="45" t="str">
        <v>Pityrocarpa 3</v>
      </c>
      <c r="B80" s="84">
        <f>[1]Preference_Data!L62</f>
        <v>9.7000000000000003E-2</v>
      </c>
      <c r="C80" s="65">
        <f t="shared" si="5"/>
        <v>9.8088434060629476E-2</v>
      </c>
      <c r="D80" s="208">
        <f>[1]Preference_Data!K62</f>
        <v>1000</v>
      </c>
      <c r="E80" s="84">
        <f t="shared" si="1"/>
        <v>2.452210851515737</v>
      </c>
      <c r="F80" s="225">
        <f t="shared" si="2"/>
        <v>2.4522108515157371E-3</v>
      </c>
      <c r="G80" s="216">
        <f>[1]Preference_Data!B62</f>
        <v>502.9</v>
      </c>
      <c r="H80" s="44">
        <f t="shared" si="3"/>
        <v>4.8761400905065365E-3</v>
      </c>
      <c r="I80" s="218">
        <f t="shared" si="4"/>
        <v>0.48761400905065366</v>
      </c>
      <c r="J80" s="72">
        <f>AVERAGE(I78:I80)</f>
        <v>0.49107936359555443</v>
      </c>
      <c r="K80" s="65">
        <f>STDEV(I78:I80)</f>
        <v>3.3853552114467972E-2</v>
      </c>
      <c r="L80" s="44">
        <f>AVERAGE(J53,J56,J59,J62,J65,J68,J71,J74,J77,J80)</f>
        <v>0.64385274754240363</v>
      </c>
      <c r="M80" s="44">
        <f>STDEV(J53,J56,J59,J62,J65,J68,J71,J74,J77,J80)</f>
        <v>0.35716822444665164</v>
      </c>
      <c r="N80" s="241"/>
      <c r="O80" s="242"/>
      <c r="P80" s="1"/>
      <c r="Q80" s="1"/>
      <c r="R80" s="1"/>
      <c r="S80" s="1"/>
    </row>
    <row r="81" spans="1:19" ht="16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6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6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6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6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6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6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6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6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6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6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6" x14ac:dyDescent="0.2">
      <c r="F92" s="1"/>
    </row>
    <row r="93" spans="1:19" ht="16" x14ac:dyDescent="0.2">
      <c r="F93" s="1"/>
    </row>
    <row r="94" spans="1:19" ht="16" x14ac:dyDescent="0.2">
      <c r="F94" s="1"/>
    </row>
    <row r="95" spans="1:19" ht="16" x14ac:dyDescent="0.2">
      <c r="F95" s="1"/>
    </row>
  </sheetData>
  <mergeCells count="1">
    <mergeCell ref="L21:P2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14838-CCA4-40D3-8496-ECE2D1266791}">
  <dimension ref="A1:Z62"/>
  <sheetViews>
    <sheetView workbookViewId="0">
      <selection activeCell="W25" sqref="W25:Z25"/>
    </sheetView>
  </sheetViews>
  <sheetFormatPr baseColWidth="10" defaultColWidth="9.1640625" defaultRowHeight="14" x14ac:dyDescent="0.15"/>
  <cols>
    <col min="1" max="1" width="9.1640625" style="301"/>
    <col min="2" max="2" width="9.6640625" style="301" customWidth="1"/>
    <col min="3" max="3" width="11.6640625" style="301" customWidth="1"/>
    <col min="4" max="4" width="5.83203125" style="301" customWidth="1"/>
    <col min="5" max="5" width="5.6640625" style="301" customWidth="1"/>
    <col min="6" max="6" width="6.33203125" style="301" customWidth="1"/>
    <col min="7" max="7" width="6" style="301" customWidth="1"/>
    <col min="8" max="8" width="7.33203125" style="301" customWidth="1"/>
    <col min="9" max="9" width="6.1640625" style="301" customWidth="1"/>
    <col min="10" max="10" width="5.6640625" style="301" customWidth="1"/>
    <col min="11" max="11" width="5.1640625" style="301" customWidth="1"/>
    <col min="12" max="16384" width="9.1640625" style="301"/>
  </cols>
  <sheetData>
    <row r="1" spans="1:21" x14ac:dyDescent="0.15">
      <c r="A1" s="302"/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</row>
    <row r="2" spans="1:21" x14ac:dyDescent="0.15">
      <c r="A2" s="322" t="s">
        <v>105</v>
      </c>
      <c r="B2" s="322"/>
      <c r="C2" s="322"/>
      <c r="D2" s="322" t="s">
        <v>106</v>
      </c>
      <c r="E2" s="322"/>
      <c r="F2" s="322" t="s">
        <v>7</v>
      </c>
      <c r="G2" s="322"/>
      <c r="H2" s="322" t="s">
        <v>107</v>
      </c>
      <c r="I2" s="322"/>
      <c r="J2" s="322" t="s">
        <v>108</v>
      </c>
      <c r="K2" s="322"/>
      <c r="O2" s="301" t="s">
        <v>109</v>
      </c>
      <c r="R2" s="301" t="s">
        <v>106</v>
      </c>
      <c r="S2" s="301" t="s">
        <v>110</v>
      </c>
      <c r="T2" s="301" t="s">
        <v>111</v>
      </c>
      <c r="U2" s="301" t="s">
        <v>112</v>
      </c>
    </row>
    <row r="3" spans="1:21" x14ac:dyDescent="0.15">
      <c r="A3" s="323"/>
      <c r="B3" s="323"/>
      <c r="C3" s="323"/>
      <c r="D3" s="323"/>
      <c r="E3" s="323"/>
      <c r="F3" s="323"/>
      <c r="G3" s="323"/>
      <c r="H3" s="323"/>
      <c r="I3" s="323"/>
      <c r="J3" s="323"/>
      <c r="K3" s="323"/>
      <c r="O3" s="303" t="s">
        <v>113</v>
      </c>
      <c r="R3" s="301" t="s">
        <v>114</v>
      </c>
      <c r="S3" s="301">
        <v>115.50073479863072</v>
      </c>
      <c r="T3" s="301">
        <v>78.209288764745239</v>
      </c>
      <c r="U3" s="301">
        <v>1.0179716055582866</v>
      </c>
    </row>
    <row r="4" spans="1:21" x14ac:dyDescent="0.15">
      <c r="A4" s="322" t="s">
        <v>115</v>
      </c>
      <c r="B4" s="322"/>
      <c r="C4" s="322"/>
      <c r="D4" s="325" t="s">
        <v>116</v>
      </c>
      <c r="E4" s="325"/>
      <c r="F4" s="326">
        <v>66.546637591025757</v>
      </c>
      <c r="G4" s="326"/>
      <c r="H4" s="326">
        <v>37.954993508610613</v>
      </c>
      <c r="I4" s="326"/>
      <c r="J4" s="325">
        <v>0.57150000000000001</v>
      </c>
      <c r="K4" s="325"/>
      <c r="O4" s="303" t="s">
        <v>113</v>
      </c>
      <c r="R4" s="301" t="s">
        <v>114</v>
      </c>
      <c r="S4" s="301">
        <v>116.89453874857803</v>
      </c>
      <c r="T4" s="301">
        <v>79.82244281366799</v>
      </c>
      <c r="U4" s="301">
        <v>1.0622686953058653</v>
      </c>
    </row>
    <row r="5" spans="1:21" x14ac:dyDescent="0.15">
      <c r="A5" s="321"/>
      <c r="B5" s="321"/>
      <c r="C5" s="321"/>
      <c r="D5" s="320"/>
      <c r="E5" s="320"/>
      <c r="F5" s="326"/>
      <c r="G5" s="326"/>
      <c r="H5" s="326"/>
      <c r="I5" s="326"/>
      <c r="J5" s="320"/>
      <c r="K5" s="320"/>
      <c r="O5" s="303" t="s">
        <v>113</v>
      </c>
      <c r="R5" s="301" t="s">
        <v>114</v>
      </c>
      <c r="S5" s="301">
        <v>116.87409307673562</v>
      </c>
      <c r="T5" s="301">
        <v>81.864221176904195</v>
      </c>
      <c r="U5" s="301">
        <v>0.93540491536345383</v>
      </c>
    </row>
    <row r="6" spans="1:21" x14ac:dyDescent="0.15">
      <c r="A6" s="321"/>
      <c r="B6" s="321"/>
      <c r="C6" s="321"/>
      <c r="D6" s="320" t="s">
        <v>117</v>
      </c>
      <c r="E6" s="320"/>
      <c r="F6" s="326">
        <v>56.440455269777161</v>
      </c>
      <c r="G6" s="326"/>
      <c r="H6" s="326">
        <v>40.426798052380249</v>
      </c>
      <c r="I6" s="326"/>
      <c r="J6" s="320"/>
      <c r="K6" s="320"/>
      <c r="O6" s="303" t="s">
        <v>118</v>
      </c>
      <c r="R6" s="301" t="s">
        <v>119</v>
      </c>
      <c r="S6" s="301">
        <v>81.535519153273441</v>
      </c>
      <c r="T6" s="301">
        <v>80.93999138556137</v>
      </c>
      <c r="U6" s="301">
        <v>0.61361727924714426</v>
      </c>
    </row>
    <row r="7" spans="1:21" x14ac:dyDescent="0.15">
      <c r="A7" s="323"/>
      <c r="B7" s="323"/>
      <c r="C7" s="323"/>
      <c r="D7" s="324"/>
      <c r="E7" s="324"/>
      <c r="F7" s="327"/>
      <c r="G7" s="327"/>
      <c r="H7" s="327"/>
      <c r="I7" s="327"/>
      <c r="J7" s="324"/>
      <c r="K7" s="324"/>
      <c r="O7" s="303" t="s">
        <v>118</v>
      </c>
      <c r="R7" s="301" t="s">
        <v>119</v>
      </c>
      <c r="S7" s="301">
        <v>81.990476490807609</v>
      </c>
      <c r="T7" s="301">
        <v>82.08564323570566</v>
      </c>
      <c r="U7" s="301">
        <v>0.58616527323226519</v>
      </c>
    </row>
    <row r="8" spans="1:21" x14ac:dyDescent="0.15">
      <c r="A8" s="321" t="s">
        <v>120</v>
      </c>
      <c r="B8" s="321"/>
      <c r="C8" s="321"/>
      <c r="D8" s="320" t="s">
        <v>116</v>
      </c>
      <c r="E8" s="320"/>
      <c r="F8" s="326">
        <v>57.586134533599235</v>
      </c>
      <c r="G8" s="326"/>
      <c r="H8" s="326">
        <v>32.599639893516148</v>
      </c>
      <c r="I8" s="326"/>
      <c r="J8" s="325">
        <v>0.71099999999999997</v>
      </c>
      <c r="K8" s="325"/>
      <c r="O8" s="303" t="s">
        <v>118</v>
      </c>
      <c r="R8" s="301" t="s">
        <v>119</v>
      </c>
      <c r="S8" s="301">
        <v>83.308146099629482</v>
      </c>
      <c r="T8" s="301">
        <v>82.198746817410822</v>
      </c>
      <c r="U8" s="301">
        <v>0.62100793958650757</v>
      </c>
    </row>
    <row r="9" spans="1:21" x14ac:dyDescent="0.15">
      <c r="A9" s="321"/>
      <c r="B9" s="321"/>
      <c r="C9" s="321"/>
      <c r="D9" s="320"/>
      <c r="E9" s="320"/>
      <c r="F9" s="326"/>
      <c r="G9" s="326"/>
      <c r="H9" s="326"/>
      <c r="I9" s="326"/>
      <c r="J9" s="320"/>
      <c r="K9" s="320"/>
      <c r="O9" s="303" t="s">
        <v>121</v>
      </c>
      <c r="R9" s="303" t="s">
        <v>122</v>
      </c>
      <c r="S9" s="301">
        <v>127.55749688323085</v>
      </c>
      <c r="T9" s="301">
        <v>122.23937937998306</v>
      </c>
      <c r="U9" s="301">
        <v>1.0990897162809039</v>
      </c>
    </row>
    <row r="10" spans="1:21" x14ac:dyDescent="0.15">
      <c r="A10" s="321"/>
      <c r="B10" s="321"/>
      <c r="C10" s="321"/>
      <c r="D10" s="320" t="s">
        <v>117</v>
      </c>
      <c r="E10" s="320"/>
      <c r="F10" s="326">
        <v>51.759672667635279</v>
      </c>
      <c r="G10" s="326"/>
      <c r="H10" s="326">
        <v>36.505541102014881</v>
      </c>
      <c r="I10" s="326"/>
      <c r="J10" s="320"/>
      <c r="K10" s="320"/>
      <c r="O10" s="303" t="s">
        <v>121</v>
      </c>
      <c r="R10" s="303" t="s">
        <v>122</v>
      </c>
      <c r="S10" s="301">
        <v>126.57001461019458</v>
      </c>
      <c r="T10" s="301">
        <v>121.49756862765359</v>
      </c>
      <c r="U10" s="301">
        <v>0.59308178732202266</v>
      </c>
    </row>
    <row r="11" spans="1:21" x14ac:dyDescent="0.15">
      <c r="A11" s="321"/>
      <c r="B11" s="321"/>
      <c r="C11" s="321"/>
      <c r="D11" s="324"/>
      <c r="E11" s="324"/>
      <c r="F11" s="327"/>
      <c r="G11" s="327"/>
      <c r="H11" s="327"/>
      <c r="I11" s="327"/>
      <c r="J11" s="324"/>
      <c r="K11" s="324"/>
      <c r="O11" s="303" t="s">
        <v>121</v>
      </c>
      <c r="R11" s="303" t="s">
        <v>122</v>
      </c>
      <c r="S11" s="301">
        <v>127.23850792350066</v>
      </c>
      <c r="T11" s="301">
        <v>122.41867151168005</v>
      </c>
      <c r="U11" s="301">
        <v>0.57457357800918207</v>
      </c>
    </row>
    <row r="12" spans="1:21" ht="15" x14ac:dyDescent="0.2">
      <c r="A12" s="322" t="s">
        <v>123</v>
      </c>
      <c r="B12" s="322"/>
      <c r="C12" s="322"/>
      <c r="D12" s="320" t="s">
        <v>116</v>
      </c>
      <c r="E12" s="320"/>
      <c r="F12" s="326">
        <v>0.75640387010126153</v>
      </c>
      <c r="G12" s="326"/>
      <c r="H12" s="326">
        <v>0.30313282883818354</v>
      </c>
      <c r="I12" s="326"/>
      <c r="J12" s="325">
        <v>0.45700000000000002</v>
      </c>
      <c r="K12" s="325"/>
      <c r="O12" s="303" t="s">
        <v>124</v>
      </c>
      <c r="R12" s="304" t="s">
        <v>125</v>
      </c>
      <c r="S12" s="301">
        <v>84.148970272484902</v>
      </c>
      <c r="T12" s="301">
        <v>62.038025746555306</v>
      </c>
      <c r="U12" s="301">
        <v>1.1394193956112866</v>
      </c>
    </row>
    <row r="13" spans="1:21" ht="15" x14ac:dyDescent="0.2">
      <c r="A13" s="321"/>
      <c r="B13" s="321"/>
      <c r="C13" s="321"/>
      <c r="D13" s="320"/>
      <c r="E13" s="320"/>
      <c r="F13" s="326"/>
      <c r="G13" s="326"/>
      <c r="H13" s="326"/>
      <c r="I13" s="326"/>
      <c r="J13" s="320"/>
      <c r="K13" s="320"/>
      <c r="O13" s="303" t="s">
        <v>124</v>
      </c>
      <c r="R13" s="304" t="s">
        <v>125</v>
      </c>
      <c r="S13" s="301">
        <v>88.257879795547495</v>
      </c>
      <c r="T13" s="301">
        <v>66.131208074665125</v>
      </c>
      <c r="U13" s="301">
        <v>1.1262479601813793</v>
      </c>
    </row>
    <row r="14" spans="1:21" ht="15" x14ac:dyDescent="0.2">
      <c r="A14" s="321"/>
      <c r="B14" s="321"/>
      <c r="C14" s="321"/>
      <c r="D14" s="320" t="s">
        <v>117</v>
      </c>
      <c r="E14" s="320"/>
      <c r="F14" s="326">
        <v>0.64385274754240363</v>
      </c>
      <c r="G14" s="326"/>
      <c r="H14" s="326">
        <v>0.35716822444665164</v>
      </c>
      <c r="I14" s="326"/>
      <c r="J14" s="320"/>
      <c r="K14" s="320"/>
      <c r="O14" s="303" t="s">
        <v>124</v>
      </c>
      <c r="R14" s="304" t="s">
        <v>125</v>
      </c>
      <c r="S14" s="301">
        <v>90.880354038248768</v>
      </c>
      <c r="T14" s="301">
        <v>69.71195481687397</v>
      </c>
      <c r="U14" s="301">
        <v>1.1204598735691498</v>
      </c>
    </row>
    <row r="15" spans="1:21" ht="15" x14ac:dyDescent="0.2">
      <c r="A15" s="323"/>
      <c r="B15" s="323"/>
      <c r="C15" s="323"/>
      <c r="D15" s="324"/>
      <c r="E15" s="324"/>
      <c r="F15" s="327"/>
      <c r="G15" s="327"/>
      <c r="H15" s="327"/>
      <c r="I15" s="327"/>
      <c r="J15" s="324"/>
      <c r="K15" s="324"/>
      <c r="O15" s="303" t="s">
        <v>126</v>
      </c>
      <c r="R15" s="304" t="s">
        <v>127</v>
      </c>
      <c r="S15" s="301">
        <v>29.012081229183444</v>
      </c>
      <c r="T15" s="301">
        <v>25.189383702468742</v>
      </c>
      <c r="U15" s="301">
        <v>0.96601235046790068</v>
      </c>
    </row>
    <row r="16" spans="1:21" ht="15" x14ac:dyDescent="0.2">
      <c r="O16" s="303" t="s">
        <v>126</v>
      </c>
      <c r="R16" s="304" t="s">
        <v>127</v>
      </c>
      <c r="S16" s="301">
        <v>28.176548667554314</v>
      </c>
      <c r="T16" s="301">
        <v>24.10474347713113</v>
      </c>
      <c r="U16" s="301">
        <v>0.95434475874623492</v>
      </c>
    </row>
    <row r="17" spans="15:26" ht="15" x14ac:dyDescent="0.2">
      <c r="O17" s="303" t="s">
        <v>126</v>
      </c>
      <c r="R17" s="304" t="s">
        <v>127</v>
      </c>
      <c r="S17" s="301">
        <v>28.986666780593715</v>
      </c>
      <c r="T17" s="301">
        <v>25.063951267185992</v>
      </c>
      <c r="U17" s="301">
        <v>0.95985900421418513</v>
      </c>
    </row>
    <row r="18" spans="15:26" x14ac:dyDescent="0.15">
      <c r="O18" s="303" t="s">
        <v>128</v>
      </c>
      <c r="R18" s="301" t="s">
        <v>129</v>
      </c>
      <c r="S18" s="301">
        <v>66.736896964596852</v>
      </c>
      <c r="T18" s="301">
        <v>50.097957550779171</v>
      </c>
      <c r="U18" s="301">
        <v>0.87277688923707708</v>
      </c>
    </row>
    <row r="19" spans="15:26" x14ac:dyDescent="0.15">
      <c r="O19" s="303" t="s">
        <v>128</v>
      </c>
      <c r="R19" s="301" t="s">
        <v>129</v>
      </c>
      <c r="S19" s="301">
        <v>71.018639086854307</v>
      </c>
      <c r="T19" s="301">
        <v>54.087214726242451</v>
      </c>
      <c r="U19" s="301">
        <v>0.86488700530582185</v>
      </c>
    </row>
    <row r="20" spans="15:26" x14ac:dyDescent="0.15">
      <c r="O20" s="303" t="s">
        <v>128</v>
      </c>
      <c r="R20" s="301" t="s">
        <v>129</v>
      </c>
      <c r="S20" s="301">
        <v>69.431292133388112</v>
      </c>
      <c r="T20" s="301">
        <v>55.841108635356647</v>
      </c>
      <c r="U20" s="301">
        <v>0.8420961526487456</v>
      </c>
    </row>
    <row r="21" spans="15:26" ht="15" x14ac:dyDescent="0.2">
      <c r="O21" s="303" t="s">
        <v>130</v>
      </c>
      <c r="R21" s="304" t="s">
        <v>131</v>
      </c>
      <c r="S21" s="301">
        <v>5.275049326225302</v>
      </c>
      <c r="T21" s="301">
        <v>4.2045625436416838</v>
      </c>
      <c r="U21" s="301">
        <v>0.16097010087689614</v>
      </c>
    </row>
    <row r="22" spans="15:26" ht="15" x14ac:dyDescent="0.2">
      <c r="O22" s="303" t="s">
        <v>130</v>
      </c>
      <c r="R22" s="304" t="s">
        <v>131</v>
      </c>
      <c r="S22" s="301">
        <v>5.0230829384596154</v>
      </c>
      <c r="T22" s="301">
        <v>3.9082770420919726</v>
      </c>
      <c r="U22" s="301">
        <v>0.15156905823966235</v>
      </c>
    </row>
    <row r="23" spans="15:26" ht="15" x14ac:dyDescent="0.2">
      <c r="O23" s="303" t="s">
        <v>130</v>
      </c>
      <c r="R23" s="304" t="s">
        <v>131</v>
      </c>
      <c r="S23" s="301">
        <v>5.4147714966428406</v>
      </c>
      <c r="T23" s="301">
        <v>4.7729250742086453</v>
      </c>
      <c r="U23" s="301">
        <v>0.18049146828350157</v>
      </c>
    </row>
    <row r="24" spans="15:26" ht="15" x14ac:dyDescent="0.2">
      <c r="O24" s="303" t="s">
        <v>132</v>
      </c>
      <c r="R24" s="304" t="s">
        <v>133</v>
      </c>
      <c r="S24" s="301">
        <v>55.840032142443953</v>
      </c>
      <c r="T24" s="301">
        <v>52.198011147672887</v>
      </c>
      <c r="U24" s="301">
        <v>0.74382080901622505</v>
      </c>
    </row>
    <row r="25" spans="15:26" ht="15" x14ac:dyDescent="0.2">
      <c r="O25" s="303" t="s">
        <v>132</v>
      </c>
      <c r="R25" s="304" t="s">
        <v>133</v>
      </c>
      <c r="S25" s="301">
        <v>54.832205597468267</v>
      </c>
      <c r="T25" s="301">
        <v>52.948247058117204</v>
      </c>
      <c r="U25" s="301">
        <v>1.1266942641085365</v>
      </c>
      <c r="W25" s="303"/>
      <c r="Z25" s="304"/>
    </row>
    <row r="26" spans="15:26" ht="15" x14ac:dyDescent="0.2">
      <c r="O26" s="303" t="s">
        <v>132</v>
      </c>
      <c r="R26" s="304" t="s">
        <v>133</v>
      </c>
      <c r="S26" s="301">
        <v>55.821899128319586</v>
      </c>
      <c r="T26" s="301">
        <v>53.505120532018346</v>
      </c>
      <c r="U26" s="301">
        <v>1.0901644140370108</v>
      </c>
    </row>
    <row r="27" spans="15:26" ht="15" x14ac:dyDescent="0.15">
      <c r="O27" s="303" t="s">
        <v>134</v>
      </c>
      <c r="R27" s="305" t="s">
        <v>135</v>
      </c>
      <c r="S27" s="301">
        <v>47.313788432754997</v>
      </c>
      <c r="T27" s="301">
        <v>46.025018938230659</v>
      </c>
      <c r="U27" s="301">
        <v>0.39193874228010356</v>
      </c>
    </row>
    <row r="28" spans="15:26" ht="15" x14ac:dyDescent="0.15">
      <c r="O28" s="303" t="s">
        <v>134</v>
      </c>
      <c r="R28" s="305" t="s">
        <v>135</v>
      </c>
      <c r="S28" s="301">
        <v>47.332627289387588</v>
      </c>
      <c r="T28" s="301">
        <v>45.396547335580998</v>
      </c>
      <c r="U28" s="301">
        <v>0.4113151332409245</v>
      </c>
    </row>
    <row r="29" spans="15:26" ht="15" x14ac:dyDescent="0.15">
      <c r="O29" s="303" t="s">
        <v>134</v>
      </c>
      <c r="R29" s="305" t="s">
        <v>135</v>
      </c>
      <c r="S29" s="301">
        <v>49.35325142166829</v>
      </c>
      <c r="T29" s="301">
        <v>48.065250882689604</v>
      </c>
      <c r="U29" s="301">
        <v>0.3149000084946198</v>
      </c>
    </row>
    <row r="30" spans="15:26" ht="15" x14ac:dyDescent="0.15">
      <c r="O30" s="303" t="s">
        <v>136</v>
      </c>
      <c r="R30" s="306" t="s">
        <v>137</v>
      </c>
      <c r="S30" s="301">
        <v>44.584355571320181</v>
      </c>
      <c r="T30" s="301">
        <v>43.292243298777315</v>
      </c>
      <c r="U30" s="301">
        <v>0.73968064596310823</v>
      </c>
    </row>
    <row r="31" spans="15:26" ht="15" x14ac:dyDescent="0.15">
      <c r="O31" s="303" t="s">
        <v>136</v>
      </c>
      <c r="R31" s="306" t="s">
        <v>137</v>
      </c>
      <c r="S31" s="301">
        <v>44.951267056530213</v>
      </c>
      <c r="T31" s="301">
        <v>44.089235434264673</v>
      </c>
      <c r="U31" s="301">
        <v>0.76076462637574815</v>
      </c>
    </row>
    <row r="32" spans="15:26" ht="15" x14ac:dyDescent="0.15">
      <c r="O32" s="303" t="s">
        <v>136</v>
      </c>
      <c r="R32" s="306" t="s">
        <v>137</v>
      </c>
      <c r="S32" s="301">
        <v>46.537940576519603</v>
      </c>
      <c r="T32" s="301">
        <v>45.637095010112958</v>
      </c>
      <c r="U32" s="301">
        <v>0.67052265223409879</v>
      </c>
    </row>
    <row r="33" spans="15:21" ht="15" x14ac:dyDescent="0.15">
      <c r="O33" s="303" t="s">
        <v>138</v>
      </c>
      <c r="R33" s="306" t="s">
        <v>139</v>
      </c>
      <c r="S33" s="301">
        <v>22.947648099567626</v>
      </c>
      <c r="T33" s="301">
        <v>19.233302948346861</v>
      </c>
      <c r="U33" s="301">
        <v>0.55702014805479894</v>
      </c>
    </row>
    <row r="34" spans="15:21" ht="15" x14ac:dyDescent="0.15">
      <c r="O34" s="303" t="s">
        <v>138</v>
      </c>
      <c r="R34" s="306" t="s">
        <v>139</v>
      </c>
      <c r="S34" s="301">
        <v>24.211023749343234</v>
      </c>
      <c r="T34" s="301">
        <v>19.8109821583711</v>
      </c>
      <c r="U34" s="301">
        <v>0.52737207339294723</v>
      </c>
    </row>
    <row r="35" spans="15:21" ht="15" x14ac:dyDescent="0.15">
      <c r="O35" s="303" t="s">
        <v>138</v>
      </c>
      <c r="R35" s="306" t="s">
        <v>139</v>
      </c>
      <c r="S35" s="301">
        <v>22.295232985184693</v>
      </c>
      <c r="T35" s="301">
        <v>18.560018513596972</v>
      </c>
      <c r="U35" s="301">
        <v>0.53454458965962381</v>
      </c>
    </row>
    <row r="36" spans="15:21" ht="15" x14ac:dyDescent="0.15">
      <c r="O36" s="303" t="s">
        <v>140</v>
      </c>
      <c r="R36" s="306" t="s">
        <v>141</v>
      </c>
      <c r="S36" s="301">
        <v>121.16195839392721</v>
      </c>
      <c r="T36" s="301">
        <v>98.823877251427604</v>
      </c>
      <c r="U36" s="301">
        <v>1.1282591172531315</v>
      </c>
    </row>
    <row r="37" spans="15:21" ht="15" x14ac:dyDescent="0.15">
      <c r="O37" s="303" t="s">
        <v>140</v>
      </c>
      <c r="R37" s="306" t="s">
        <v>141</v>
      </c>
      <c r="S37" s="301">
        <v>120.24527047717208</v>
      </c>
      <c r="T37" s="301">
        <v>99.135602446661181</v>
      </c>
      <c r="U37" s="301">
        <v>1.0886520971725122</v>
      </c>
    </row>
    <row r="38" spans="15:21" ht="15" x14ac:dyDescent="0.15">
      <c r="O38" s="303" t="s">
        <v>140</v>
      </c>
      <c r="R38" s="306" t="s">
        <v>141</v>
      </c>
      <c r="S38" s="301">
        <v>125.87811855685729</v>
      </c>
      <c r="T38" s="301">
        <v>100.68873485438856</v>
      </c>
      <c r="U38" s="301">
        <v>1.1289311000507809</v>
      </c>
    </row>
    <row r="39" spans="15:21" ht="15" x14ac:dyDescent="0.15">
      <c r="O39" s="303" t="s">
        <v>142</v>
      </c>
      <c r="R39" s="306" t="s">
        <v>143</v>
      </c>
      <c r="S39" s="301">
        <v>30.848702159331669</v>
      </c>
      <c r="T39" s="301">
        <v>30.422579442187281</v>
      </c>
      <c r="U39" s="301">
        <v>0.51610223628442009</v>
      </c>
    </row>
    <row r="40" spans="15:21" ht="15" x14ac:dyDescent="0.15">
      <c r="O40" s="303" t="s">
        <v>142</v>
      </c>
      <c r="R40" s="306" t="s">
        <v>143</v>
      </c>
      <c r="S40" s="301">
        <v>30.836446020213941</v>
      </c>
      <c r="T40" s="301">
        <v>30.496543796745701</v>
      </c>
      <c r="U40" s="301">
        <v>0.53507552389647284</v>
      </c>
    </row>
    <row r="41" spans="15:21" ht="15" x14ac:dyDescent="0.15">
      <c r="O41" s="303" t="s">
        <v>142</v>
      </c>
      <c r="R41" s="306" t="s">
        <v>143</v>
      </c>
      <c r="S41" s="301">
        <v>33.825370422677643</v>
      </c>
      <c r="T41" s="301">
        <v>33.528316768717509</v>
      </c>
      <c r="U41" s="301">
        <v>0.57377413156790513</v>
      </c>
    </row>
    <row r="42" spans="15:21" ht="15" x14ac:dyDescent="0.15">
      <c r="O42" s="303" t="s">
        <v>144</v>
      </c>
      <c r="R42" s="306" t="s">
        <v>145</v>
      </c>
      <c r="S42" s="301">
        <v>113.68441680332519</v>
      </c>
      <c r="T42" s="301">
        <v>107.84849641249903</v>
      </c>
      <c r="U42" s="301">
        <v>1.3964361570076957</v>
      </c>
    </row>
    <row r="43" spans="15:21" ht="15" x14ac:dyDescent="0.15">
      <c r="O43" s="303" t="s">
        <v>144</v>
      </c>
      <c r="R43" s="306" t="s">
        <v>145</v>
      </c>
      <c r="S43" s="301">
        <v>108.57057512998676</v>
      </c>
      <c r="T43" s="301">
        <v>102.56037223017994</v>
      </c>
      <c r="U43" s="301">
        <v>1.4257351791953656</v>
      </c>
    </row>
    <row r="44" spans="15:21" ht="15" x14ac:dyDescent="0.15">
      <c r="O44" s="303" t="s">
        <v>144</v>
      </c>
      <c r="R44" s="306" t="s">
        <v>145</v>
      </c>
      <c r="S44" s="301">
        <v>107.51558219791161</v>
      </c>
      <c r="T44" s="301">
        <v>101.83691195118374</v>
      </c>
      <c r="U44" s="301">
        <v>1.5344826678934333</v>
      </c>
    </row>
    <row r="45" spans="15:21" ht="15" x14ac:dyDescent="0.15">
      <c r="O45" s="303" t="s">
        <v>146</v>
      </c>
      <c r="R45" s="306" t="s">
        <v>147</v>
      </c>
      <c r="S45" s="301">
        <v>12.215415571269549</v>
      </c>
      <c r="T45" s="301">
        <v>9.8598612514146193</v>
      </c>
      <c r="U45" s="301">
        <v>0.49534126756568114</v>
      </c>
    </row>
    <row r="46" spans="15:21" ht="15" x14ac:dyDescent="0.15">
      <c r="O46" s="303" t="s">
        <v>146</v>
      </c>
      <c r="R46" s="306" t="s">
        <v>147</v>
      </c>
      <c r="S46" s="301">
        <v>11.205643414763159</v>
      </c>
      <c r="T46" s="301">
        <v>8.6739502919033562</v>
      </c>
      <c r="U46" s="301">
        <v>0.49622598108187316</v>
      </c>
    </row>
    <row r="47" spans="15:21" ht="15" x14ac:dyDescent="0.15">
      <c r="O47" s="303" t="s">
        <v>146</v>
      </c>
      <c r="R47" s="306" t="s">
        <v>147</v>
      </c>
      <c r="S47" s="301">
        <v>11.758775131471255</v>
      </c>
      <c r="T47" s="301">
        <v>9.4346167904873877</v>
      </c>
      <c r="U47" s="301">
        <v>0.49780663322149282</v>
      </c>
    </row>
    <row r="48" spans="15:21" ht="15" x14ac:dyDescent="0.15">
      <c r="O48" s="303" t="s">
        <v>148</v>
      </c>
      <c r="R48" s="306" t="s">
        <v>149</v>
      </c>
      <c r="S48" s="301">
        <v>49.840068929242648</v>
      </c>
      <c r="T48" s="301">
        <v>47.168292479324812</v>
      </c>
      <c r="U48" s="301">
        <v>0.45982368474457391</v>
      </c>
    </row>
    <row r="49" spans="15:21" ht="15" x14ac:dyDescent="0.15">
      <c r="O49" s="303" t="s">
        <v>148</v>
      </c>
      <c r="R49" s="306" t="s">
        <v>149</v>
      </c>
      <c r="S49" s="301">
        <v>51.468284750059482</v>
      </c>
      <c r="T49" s="301">
        <v>48.461989852399952</v>
      </c>
      <c r="U49" s="301">
        <v>0.48693622945109949</v>
      </c>
    </row>
    <row r="50" spans="15:21" ht="15" x14ac:dyDescent="0.15">
      <c r="O50" s="303" t="s">
        <v>148</v>
      </c>
      <c r="R50" s="306" t="s">
        <v>149</v>
      </c>
      <c r="S50" s="301">
        <v>52.36106612239022</v>
      </c>
      <c r="T50" s="301">
        <v>49.398368039255878</v>
      </c>
      <c r="U50" s="301">
        <v>0.47725610171926047</v>
      </c>
    </row>
    <row r="51" spans="15:21" ht="15" x14ac:dyDescent="0.15">
      <c r="O51" s="303" t="s">
        <v>150</v>
      </c>
      <c r="R51" s="306" t="s">
        <v>151</v>
      </c>
      <c r="S51" s="301">
        <v>12.510026418232259</v>
      </c>
      <c r="T51" s="301">
        <v>10.922066408487607</v>
      </c>
      <c r="U51" s="301">
        <v>0.25704073907729358</v>
      </c>
    </row>
    <row r="52" spans="15:21" ht="15" x14ac:dyDescent="0.15">
      <c r="O52" s="303" t="s">
        <v>150</v>
      </c>
      <c r="R52" s="306" t="s">
        <v>151</v>
      </c>
      <c r="S52" s="301">
        <v>12.14927224694774</v>
      </c>
      <c r="T52" s="301">
        <v>10.600962436278859</v>
      </c>
      <c r="U52" s="301">
        <v>0.24799167117088744</v>
      </c>
    </row>
    <row r="53" spans="15:21" ht="15" x14ac:dyDescent="0.15">
      <c r="O53" s="303" t="s">
        <v>150</v>
      </c>
      <c r="R53" s="306" t="s">
        <v>151</v>
      </c>
      <c r="S53" s="301">
        <v>12.4951305741145</v>
      </c>
      <c r="T53" s="301">
        <v>10.823095557488926</v>
      </c>
      <c r="U53" s="301">
        <v>0.24715502532649272</v>
      </c>
    </row>
    <row r="54" spans="15:21" ht="15" x14ac:dyDescent="0.15">
      <c r="O54" s="301" t="s">
        <v>152</v>
      </c>
      <c r="R54" s="306" t="s">
        <v>151</v>
      </c>
      <c r="S54" s="301">
        <v>102.41414514624773</v>
      </c>
      <c r="T54" s="301">
        <v>99.677267178445689</v>
      </c>
      <c r="U54" s="301">
        <v>0.44743976686323039</v>
      </c>
    </row>
    <row r="55" spans="15:21" ht="15" x14ac:dyDescent="0.15">
      <c r="O55" s="301" t="s">
        <v>152</v>
      </c>
      <c r="R55" s="306" t="s">
        <v>151</v>
      </c>
      <c r="S55" s="301">
        <v>103.66808481184786</v>
      </c>
      <c r="T55" s="301">
        <v>100.47949405619462</v>
      </c>
      <c r="U55" s="301">
        <v>0.56620502468827227</v>
      </c>
    </row>
    <row r="56" spans="15:21" ht="15" x14ac:dyDescent="0.15">
      <c r="O56" s="301" t="s">
        <v>152</v>
      </c>
      <c r="R56" s="306" t="s">
        <v>151</v>
      </c>
      <c r="S56" s="301">
        <v>82.26645244679743</v>
      </c>
      <c r="T56" s="301">
        <v>81.409780647887899</v>
      </c>
      <c r="U56" s="301">
        <v>0.54771115750113175</v>
      </c>
    </row>
    <row r="57" spans="15:21" ht="15" x14ac:dyDescent="0.15">
      <c r="O57" s="303" t="s">
        <v>153</v>
      </c>
      <c r="R57" s="306" t="s">
        <v>154</v>
      </c>
      <c r="S57" s="301">
        <v>44.035132797673441</v>
      </c>
      <c r="T57" s="301">
        <v>41.077132749160519</v>
      </c>
      <c r="U57" s="301">
        <v>0.57218189413639864</v>
      </c>
    </row>
    <row r="58" spans="15:21" ht="15" x14ac:dyDescent="0.15">
      <c r="O58" s="303" t="s">
        <v>153</v>
      </c>
      <c r="R58" s="306" t="s">
        <v>154</v>
      </c>
      <c r="S58" s="301">
        <v>41.966088721900171</v>
      </c>
      <c r="T58" s="301">
        <v>39.352061102831208</v>
      </c>
      <c r="U58" s="301">
        <v>0.55293577518955361</v>
      </c>
    </row>
    <row r="59" spans="15:21" ht="15" x14ac:dyDescent="0.15">
      <c r="O59" s="303" t="s">
        <v>153</v>
      </c>
      <c r="R59" s="306" t="s">
        <v>154</v>
      </c>
      <c r="S59" s="301">
        <v>41.492123263701586</v>
      </c>
      <c r="T59" s="301">
        <v>38.574741913794433</v>
      </c>
      <c r="U59" s="301">
        <v>0.54390836231911632</v>
      </c>
    </row>
    <row r="60" spans="15:21" ht="15" x14ac:dyDescent="0.15">
      <c r="O60" s="303" t="s">
        <v>155</v>
      </c>
      <c r="R60" s="307" t="s">
        <v>156</v>
      </c>
      <c r="S60" s="301">
        <v>63.360586533566746</v>
      </c>
      <c r="T60" s="301">
        <v>61.123113279778821</v>
      </c>
      <c r="U60" s="301">
        <v>0.52653230894486924</v>
      </c>
    </row>
    <row r="61" spans="15:21" ht="15" x14ac:dyDescent="0.15">
      <c r="O61" s="303" t="s">
        <v>155</v>
      </c>
      <c r="R61" s="307" t="s">
        <v>156</v>
      </c>
      <c r="S61" s="301">
        <v>63.464655655439003</v>
      </c>
      <c r="T61" s="301">
        <v>61.917578084969627</v>
      </c>
      <c r="U61" s="301">
        <v>0.45909177279114044</v>
      </c>
    </row>
    <row r="62" spans="15:21" ht="15" x14ac:dyDescent="0.15">
      <c r="O62" s="303" t="s">
        <v>155</v>
      </c>
      <c r="R62" s="307" t="s">
        <v>156</v>
      </c>
      <c r="S62" s="301">
        <v>62.522360562150837</v>
      </c>
      <c r="T62" s="301">
        <v>60.890069134648236</v>
      </c>
      <c r="U62" s="301">
        <v>0.48761400905065366</v>
      </c>
    </row>
  </sheetData>
  <mergeCells count="29">
    <mergeCell ref="F2:G3"/>
    <mergeCell ref="H2:I3"/>
    <mergeCell ref="J2:K3"/>
    <mergeCell ref="D4:E5"/>
    <mergeCell ref="D6:E7"/>
    <mergeCell ref="H4:I5"/>
    <mergeCell ref="F6:G7"/>
    <mergeCell ref="J4:K7"/>
    <mergeCell ref="H6:I7"/>
    <mergeCell ref="F4:G5"/>
    <mergeCell ref="A4:C7"/>
    <mergeCell ref="D8:E9"/>
    <mergeCell ref="A2:C3"/>
    <mergeCell ref="D2:E3"/>
    <mergeCell ref="D10:E11"/>
    <mergeCell ref="D12:E13"/>
    <mergeCell ref="A8:C11"/>
    <mergeCell ref="A12:C15"/>
    <mergeCell ref="D14:E15"/>
    <mergeCell ref="J8:K11"/>
    <mergeCell ref="J12:K15"/>
    <mergeCell ref="F10:G11"/>
    <mergeCell ref="F12:G13"/>
    <mergeCell ref="F14:G15"/>
    <mergeCell ref="H8:I9"/>
    <mergeCell ref="H10:I11"/>
    <mergeCell ref="H12:I13"/>
    <mergeCell ref="H14:I15"/>
    <mergeCell ref="F8:G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 Preference_Data</vt:lpstr>
      <vt:lpstr> Phenol_calculations</vt:lpstr>
      <vt:lpstr> tannin_calculations</vt:lpstr>
      <vt:lpstr> Flavonoid_calculations</vt:lpstr>
      <vt:lpstr> Table article 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Ulysses Albuquerque</cp:lastModifiedBy>
  <cp:revision/>
  <dcterms:created xsi:type="dcterms:W3CDTF">2022-11-11T16:55:37Z</dcterms:created>
  <dcterms:modified xsi:type="dcterms:W3CDTF">2024-08-19T14:25:55Z</dcterms:modified>
  <cp:category/>
  <cp:contentStatus/>
</cp:coreProperties>
</file>